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7"/>
  <workbookPr/>
  <mc:AlternateContent xmlns:mc="http://schemas.openxmlformats.org/markup-compatibility/2006">
    <mc:Choice Requires="x15">
      <x15ac:absPath xmlns:x15ac="http://schemas.microsoft.com/office/spreadsheetml/2010/11/ac" url="/Users/mariakallaste/Desktop/"/>
    </mc:Choice>
  </mc:AlternateContent>
  <xr:revisionPtr revIDLastSave="0" documentId="13_ncr:1_{7E855BCE-D4E7-9943-BC15-0D1F1FAC27A1}" xr6:coauthVersionLast="47" xr6:coauthVersionMax="47" xr10:uidLastSave="{00000000-0000-0000-0000-000000000000}"/>
  <bookViews>
    <workbookView xWindow="0" yWindow="500" windowWidth="23260" windowHeight="12580" activeTab="1" xr2:uid="{00000000-000D-0000-FFFF-FFFF00000000}"/>
  </bookViews>
  <sheets>
    <sheet name="2022 detailne eelarve" sheetId="1" r:id="rId1"/>
    <sheet name="2020-2023 tegevuskava,eelarve" sheetId="2"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6" roundtripDataSignature="AMtx7mh1KQM+1wGsI0d2+kwrjv80h24IJQ=="/>
    </ext>
  </extLst>
</workbook>
</file>

<file path=xl/calcChain.xml><?xml version="1.0" encoding="utf-8"?>
<calcChain xmlns="http://schemas.openxmlformats.org/spreadsheetml/2006/main">
  <c r="N4" i="2" l="1"/>
  <c r="O4" i="2" s="1"/>
  <c r="J6" i="1"/>
  <c r="P57" i="1"/>
  <c r="P48" i="1"/>
  <c r="P45" i="1"/>
  <c r="P39" i="1"/>
  <c r="P28" i="1"/>
  <c r="P19" i="1"/>
  <c r="P6" i="1"/>
  <c r="Q11" i="2"/>
  <c r="Q29" i="2" s="1"/>
  <c r="S20" i="2"/>
  <c r="R12" i="2"/>
  <c r="O20" i="2"/>
  <c r="O22" i="2"/>
  <c r="S22" i="2" s="1"/>
  <c r="O23" i="2"/>
  <c r="S23" i="2" s="1"/>
  <c r="N11" i="2"/>
  <c r="O11" i="2" s="1"/>
  <c r="N10" i="2"/>
  <c r="O14" i="2"/>
  <c r="S14" i="2" s="1"/>
  <c r="P29" i="2"/>
  <c r="Q7" i="2"/>
  <c r="Q17" i="2"/>
  <c r="R17" i="2" s="1"/>
  <c r="R10" i="2"/>
  <c r="R13" i="2"/>
  <c r="R5" i="2"/>
  <c r="R3" i="2"/>
  <c r="Q30" i="2"/>
  <c r="R21" i="2"/>
  <c r="R24" i="2"/>
  <c r="R25" i="2"/>
  <c r="R19" i="2"/>
  <c r="R15" i="2"/>
  <c r="S15" i="2" s="1"/>
  <c r="R16" i="2"/>
  <c r="R9" i="2"/>
  <c r="R6" i="2"/>
  <c r="P30" i="2"/>
  <c r="L30" i="2"/>
  <c r="K30" i="2"/>
  <c r="I30" i="2"/>
  <c r="G30" i="2"/>
  <c r="F30" i="2"/>
  <c r="L29" i="2"/>
  <c r="K29" i="2"/>
  <c r="I29" i="2"/>
  <c r="G29" i="2"/>
  <c r="F29" i="2"/>
  <c r="P26" i="2"/>
  <c r="R26" i="2" s="1"/>
  <c r="L26" i="2"/>
  <c r="K26" i="2"/>
  <c r="J26" i="2"/>
  <c r="G26" i="2"/>
  <c r="H26" i="2" s="1"/>
  <c r="M25" i="2"/>
  <c r="H25" i="2"/>
  <c r="M24" i="2"/>
  <c r="N24" i="2" s="1"/>
  <c r="H24" i="2"/>
  <c r="M21" i="2"/>
  <c r="N21" i="2" s="1"/>
  <c r="H21" i="2"/>
  <c r="M19" i="2"/>
  <c r="O19" i="2" s="1"/>
  <c r="H19" i="2"/>
  <c r="L17" i="2"/>
  <c r="L28" i="2" s="1"/>
  <c r="K17" i="2"/>
  <c r="G17" i="2"/>
  <c r="H17" i="2" s="1"/>
  <c r="M16" i="2"/>
  <c r="J16" i="2"/>
  <c r="N16" i="2" s="1"/>
  <c r="N17" i="2" s="1"/>
  <c r="H16" i="2"/>
  <c r="M15" i="2"/>
  <c r="H15" i="2"/>
  <c r="M13" i="2"/>
  <c r="O13" i="2" s="1"/>
  <c r="H13" i="2"/>
  <c r="M12" i="2"/>
  <c r="J12" i="2"/>
  <c r="J29" i="2" s="1"/>
  <c r="H12" i="2"/>
  <c r="M10" i="2"/>
  <c r="H10" i="2"/>
  <c r="M9" i="2"/>
  <c r="O9" i="2" s="1"/>
  <c r="H9" i="2"/>
  <c r="P7" i="2"/>
  <c r="P28" i="2" s="1"/>
  <c r="K7" i="2"/>
  <c r="M7" i="2" s="1"/>
  <c r="I7" i="2"/>
  <c r="I31" i="2" s="1"/>
  <c r="G7" i="2"/>
  <c r="G28" i="2" s="1"/>
  <c r="F7" i="2"/>
  <c r="F28" i="2" s="1"/>
  <c r="M6" i="2"/>
  <c r="J6" i="2"/>
  <c r="J7" i="2" s="1"/>
  <c r="H6" i="2"/>
  <c r="M5" i="2"/>
  <c r="N5" i="2" s="1"/>
  <c r="H5" i="2"/>
  <c r="M3" i="2"/>
  <c r="H3" i="2"/>
  <c r="C55" i="1"/>
  <c r="P54" i="1" s="1"/>
  <c r="P51" i="1"/>
  <c r="P42" i="1"/>
  <c r="P36" i="1"/>
  <c r="C35" i="1"/>
  <c r="P34" i="1" s="1"/>
  <c r="P31" i="1"/>
  <c r="L31" i="1"/>
  <c r="K31" i="1"/>
  <c r="P25" i="1"/>
  <c r="P22" i="1"/>
  <c r="P16" i="1"/>
  <c r="K14" i="1"/>
  <c r="L14" i="1" s="1"/>
  <c r="M14" i="1" s="1"/>
  <c r="N14" i="1" s="1"/>
  <c r="C13" i="1"/>
  <c r="P12" i="1" s="1"/>
  <c r="P9" i="1"/>
  <c r="K3" i="1"/>
  <c r="R11" i="2" l="1"/>
  <c r="S11" i="2" s="1"/>
  <c r="I28" i="2"/>
  <c r="J28" i="2"/>
  <c r="K28" i="2"/>
  <c r="O12" i="2"/>
  <c r="S12" i="2" s="1"/>
  <c r="Q28" i="2"/>
  <c r="N12" i="2"/>
  <c r="P55" i="1"/>
  <c r="N29" i="2"/>
  <c r="O21" i="2"/>
  <c r="S21" i="2" s="1"/>
  <c r="O10" i="2"/>
  <c r="S13" i="2"/>
  <c r="S19" i="2"/>
  <c r="O16" i="2"/>
  <c r="O17" i="2" s="1"/>
  <c r="M30" i="2"/>
  <c r="M29" i="2"/>
  <c r="O5" i="2"/>
  <c r="S5" i="2" s="1"/>
  <c r="R7" i="2"/>
  <c r="R31" i="2" s="1"/>
  <c r="N25" i="2"/>
  <c r="N26" i="2" s="1"/>
  <c r="O3" i="2"/>
  <c r="N6" i="2"/>
  <c r="S9" i="2"/>
  <c r="S16" i="2"/>
  <c r="S10" i="2"/>
  <c r="R30" i="2"/>
  <c r="Q31" i="2"/>
  <c r="L31" i="2"/>
  <c r="J17" i="2"/>
  <c r="K31" i="2"/>
  <c r="M17" i="2"/>
  <c r="M28" i="2" s="1"/>
  <c r="H30" i="2"/>
  <c r="H29" i="2"/>
  <c r="M26" i="2"/>
  <c r="P14" i="1"/>
  <c r="P35" i="1" s="1"/>
  <c r="L3" i="1"/>
  <c r="M3" i="1" s="1"/>
  <c r="N3" i="1" s="1"/>
  <c r="P58" i="1"/>
  <c r="F31" i="2"/>
  <c r="P31" i="2"/>
  <c r="G31" i="2"/>
  <c r="H7" i="2"/>
  <c r="H31" i="2" s="1"/>
  <c r="J30" i="2"/>
  <c r="R29" i="2" l="1"/>
  <c r="R28" i="2"/>
  <c r="O6" i="2"/>
  <c r="O30" i="2" s="1"/>
  <c r="N30" i="2"/>
  <c r="S4" i="2"/>
  <c r="S29" i="2" s="1"/>
  <c r="O24" i="2"/>
  <c r="S24" i="2" s="1"/>
  <c r="N7" i="2"/>
  <c r="N31" i="2" s="1"/>
  <c r="S17" i="2"/>
  <c r="S18" i="2" s="1"/>
  <c r="O25" i="2"/>
  <c r="S3" i="2"/>
  <c r="M31" i="2"/>
  <c r="J31" i="2"/>
  <c r="H28" i="2"/>
  <c r="P3" i="1"/>
  <c r="O29" i="2" l="1"/>
  <c r="N28" i="2"/>
  <c r="P56" i="1"/>
  <c r="P13" i="1"/>
  <c r="P59" i="1" s="1"/>
  <c r="O26" i="2"/>
  <c r="S26" i="2" s="1"/>
  <c r="S25" i="2"/>
  <c r="O7" i="2"/>
  <c r="O28" i="2" s="1"/>
  <c r="S6" i="2"/>
  <c r="S30" i="2" l="1"/>
  <c r="S28" i="2"/>
  <c r="S27" i="2"/>
  <c r="O31" i="2"/>
  <c r="S7" i="2"/>
  <c r="P60" i="1"/>
  <c r="P61" i="1"/>
  <c r="S8" i="2" l="1"/>
  <c r="S31" i="2"/>
  <c r="P6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000-00000F000000}">
      <text>
        <r>
          <rPr>
            <sz val="11"/>
            <color theme="1"/>
            <rFont val="Arial"/>
            <family val="2"/>
          </rPr>
          <t>======
ID#AAAAMSugGGY
Pille Ruul    (2021-05-06 12:11:41)
Vajadusel kohanda tegevuste/alategevuste arvu ja mahtu oma taotlusele vastavalt.</t>
        </r>
      </text>
    </comment>
    <comment ref="D2" authorId="0" shapeId="0" xr:uid="{00000000-0006-0000-0000-000006000000}">
      <text>
        <r>
          <rPr>
            <sz val="11"/>
            <color theme="1"/>
            <rFont val="Arial"/>
            <family val="2"/>
          </rPr>
          <t>======
ID#AAAAMSugGHE
Pille Ruul    (2021-05-06 12:11:41)
Täpsusta, kellele  see tegevus suunatud on (näit ÕF juhendajad/ õpilased vanuses…/ HA juhid/ mikroettevõtjad/ tootmisettevõtted/teat. valdkonna ettev-d/investorid jne</t>
        </r>
      </text>
    </comment>
    <comment ref="E2" authorId="0" shapeId="0" xr:uid="{00000000-0006-0000-0000-000008000000}">
      <text>
        <r>
          <rPr>
            <sz val="11"/>
            <color theme="1"/>
            <rFont val="Arial"/>
            <family val="2"/>
          </rPr>
          <t>======
ID#AAAAMSugGG8
Pille Ruul    (2021-05-06 12:11:41)
Kirjelda, mis muutus, tulemus selle tegevuse elluviimisele järgneb. Kui palju. Lisa näitaja, mis toimunud muutust tõendab. Uued tooted/ teenused/eksport/teadmiste, muutuste rakendamised/ ÕF või koolide arv, kus on ÕF, majandusõpe või EVKP, võrgustiku kasv/aktiivsus jne jne.</t>
        </r>
      </text>
    </comment>
    <comment ref="F2" authorId="0" shapeId="0" xr:uid="{00000000-0006-0000-0000-00000B000000}">
      <text>
        <r>
          <rPr>
            <sz val="11"/>
            <color theme="1"/>
            <rFont val="Arial"/>
            <family val="2"/>
          </rPr>
          <t>======
ID#AAAAMSugGGo
Pille Ruul    (2021-05-06 12:11:41)
Taotlemise/aruande hetke baastase, millega oodatud tulemusnäitajat võrrelda. Mis seis on praegu?</t>
        </r>
      </text>
    </comment>
    <comment ref="G2" authorId="0" shapeId="0" xr:uid="{00000000-0006-0000-0000-000019000000}">
      <text>
        <r>
          <rPr>
            <sz val="11"/>
            <color theme="1"/>
            <rFont val="Arial"/>
            <family val="2"/>
          </rPr>
          <t>======
ID#AAAAMSugGFo
Pille Ruul    (2021-05-06 12:11:41)
taotleja/partner/sisseostetav teenus vm</t>
        </r>
      </text>
    </comment>
    <comment ref="H2" authorId="0" shapeId="0" xr:uid="{00000000-0006-0000-0000-000017000000}">
      <text>
        <r>
          <rPr>
            <sz val="11"/>
            <color theme="1"/>
            <rFont val="Arial"/>
            <family val="2"/>
          </rPr>
          <t>======
ID#AAAAMSugGF0
Pille Ruul    (2021-05-06 12:11:41)
loetelu kululiikidest (lektoritasu, ruumirent, transport, toitlustus, turundusulud (millised?), ekspertteenus,uuringu, analüüsi vm hange,  jne, jne). Vajadusel lisada ridu.</t>
        </r>
      </text>
    </comment>
    <comment ref="I2" authorId="0" shapeId="0" xr:uid="{00000000-0006-0000-0000-000007000000}">
      <text>
        <r>
          <rPr>
            <sz val="11"/>
            <color theme="1"/>
            <rFont val="Arial"/>
            <family val="2"/>
          </rPr>
          <t>======
ID#AAAAMSugGHA
Pille Ruul    (2021-05-06 12:11:41)
Kirjuta lahti mida, mitu, kui paljudele osalejatele</t>
        </r>
      </text>
    </comment>
    <comment ref="O2" authorId="0" shapeId="0" xr:uid="{00000000-0006-0000-0000-000015000000}">
      <text>
        <r>
          <rPr>
            <sz val="11"/>
            <color theme="1"/>
            <rFont val="Arial"/>
            <family val="2"/>
          </rPr>
          <t>======
ID#AAAAMSugGF8
Pille Ruul    (2021-05-06 12:11:41)
Näiteks vastutaja, kulutegija, sisseostatev/hangitav teenus vm. Või millest kulud täpsemalt sõltuvad, koosnevad.</t>
        </r>
      </text>
    </comment>
    <comment ref="P3" authorId="0" shapeId="0" xr:uid="{00000000-0006-0000-0000-000016000000}">
      <text>
        <r>
          <rPr>
            <sz val="11"/>
            <color theme="1"/>
            <rFont val="Arial"/>
            <family val="2"/>
          </rPr>
          <t>======
ID#AAAAMSugGF4
Pille Ruul    (2021-05-06 12:11:41)
Alategevuse eelarve ilma personalikulde ja 15% üldkuludeta</t>
        </r>
      </text>
    </comment>
    <comment ref="B12" authorId="0" shapeId="0" xr:uid="{00000000-0006-0000-0000-00001B000000}">
      <text>
        <r>
          <rPr>
            <sz val="11"/>
            <color rgb="FF000000"/>
            <rFont val="Arial"/>
            <family val="2"/>
          </rPr>
          <t xml:space="preserve">======
</t>
        </r>
        <r>
          <rPr>
            <sz val="11"/>
            <color rgb="FF000000"/>
            <rFont val="Arial"/>
            <family val="2"/>
          </rPr>
          <t xml:space="preserve">ID#AAAAMSugGFg
</t>
        </r>
        <r>
          <rPr>
            <sz val="11"/>
            <color rgb="FF000000"/>
            <rFont val="Arial"/>
            <family val="2"/>
          </rPr>
          <t xml:space="preserve">Pille Ruul    (2021-05-06 12:11:41)
</t>
        </r>
        <r>
          <rPr>
            <sz val="11"/>
            <color rgb="FF000000"/>
            <rFont val="Arial"/>
            <family val="2"/>
          </rPr>
          <t xml:space="preserve">palk, puhkusetasu, seadusest tulenevad maksud, seadusest tulenevad töölt vabastamise hüvitised) Ühendmäärus </t>
        </r>
        <r>
          <rPr>
            <sz val="11"/>
            <color rgb="FF000000"/>
            <rFont val="Arial"/>
            <family val="2"/>
          </rPr>
          <t>§</t>
        </r>
        <r>
          <rPr>
            <sz val="11"/>
            <color rgb="FF000000"/>
            <rFont val="Arial"/>
            <family val="2"/>
          </rPr>
          <t xml:space="preserve"> 3 lg 1 p 1-4; lg 4; </t>
        </r>
        <r>
          <rPr>
            <sz val="11"/>
            <color rgb="FF000000"/>
            <rFont val="Arial"/>
            <family val="2"/>
          </rPr>
          <t>§</t>
        </r>
        <r>
          <rPr>
            <sz val="11"/>
            <color rgb="FF000000"/>
            <rFont val="Arial"/>
            <family val="2"/>
          </rPr>
          <t xml:space="preserve"> 9 lg3</t>
        </r>
      </text>
    </comment>
    <comment ref="H12" authorId="0" shapeId="0" xr:uid="{00000000-0006-0000-0000-000001000000}">
      <text>
        <r>
          <rPr>
            <sz val="11"/>
            <color theme="1"/>
            <rFont val="Arial"/>
            <family val="2"/>
          </rPr>
          <t>======
ID#AAAAMSugGHY
Pille Ruul    (2021-05-06 12:11:41)
Millise töö eest personalikulusid arvestatakse? NB Kõik assisteerivad, toetavad tööd lähevad kaudsete kulude alla. Ühendmäärus § 9 lg 6 p 1-6.</t>
        </r>
      </text>
    </comment>
    <comment ref="I12" authorId="0" shapeId="0" xr:uid="{00000000-0006-0000-0000-000010000000}">
      <text>
        <r>
          <rPr>
            <sz val="11"/>
            <color theme="1"/>
            <rFont val="Arial"/>
            <family val="2"/>
          </rPr>
          <t>======
ID#AAAAMSugGGU
Pille Ruul    (2021-05-06 12:11:41)
töökoormus ja palgafond alamtegevuse kohta</t>
        </r>
      </text>
    </comment>
    <comment ref="P12" authorId="0" shapeId="0" xr:uid="{00000000-0006-0000-0000-00000D000000}">
      <text>
        <r>
          <rPr>
            <sz val="11"/>
            <color rgb="FF000000"/>
            <rFont val="Arial"/>
            <family val="2"/>
          </rPr>
          <t xml:space="preserve">======
</t>
        </r>
        <r>
          <rPr>
            <sz val="11"/>
            <color rgb="FF000000"/>
            <rFont val="Arial"/>
            <family val="2"/>
          </rPr>
          <t xml:space="preserve">ID#AAAAMSugGGk
</t>
        </r>
        <r>
          <rPr>
            <sz val="11"/>
            <color rgb="FF000000"/>
            <rFont val="Arial"/>
            <family val="2"/>
          </rPr>
          <t xml:space="preserve">Pille Ruul    (2021-05-06 12:11:41)
</t>
        </r>
        <r>
          <rPr>
            <sz val="11"/>
            <color rgb="FF000000"/>
            <rFont val="Arial"/>
            <family val="2"/>
          </rPr>
          <t>alategevuse otsesed personalikulud ja 15% kokku</t>
        </r>
      </text>
    </comment>
    <comment ref="B13" authorId="0" shapeId="0" xr:uid="{00000000-0006-0000-0000-000012000000}">
      <text>
        <r>
          <rPr>
            <sz val="11"/>
            <color theme="1"/>
            <rFont val="Arial"/>
            <family val="2"/>
          </rPr>
          <t>======
ID#AAAAMSugGGQ
Pille Ruul    (2021-05-06 12:11:41)
15% otsestest personalikuludest</t>
        </r>
      </text>
    </comment>
    <comment ref="P13" authorId="0" shapeId="0" xr:uid="{00000000-0006-0000-0000-000011000000}">
      <text>
        <r>
          <rPr>
            <sz val="11"/>
            <color theme="1"/>
            <rFont val="Arial"/>
            <family val="2"/>
          </rPr>
          <t>======
ID#AAAAMSugGGM
Pille Ruul    (2021-05-06 12:11:41)
Alategevuse kogumaksumus koos tegevuskulude, personali- ja 15% üldkuludega.</t>
        </r>
      </text>
    </comment>
    <comment ref="P14" authorId="0" shapeId="0" xr:uid="{00000000-0006-0000-0000-00001A000000}">
      <text>
        <r>
          <rPr>
            <sz val="11"/>
            <color theme="1"/>
            <rFont val="Arial"/>
            <family val="2"/>
          </rPr>
          <t>======
ID#AAAAMSugGFk
Pille Ruul    (2021-05-06 12:11:41)
Alategevuse eelarve ilma personalikulde ja 15% üldkuludeta.</t>
        </r>
      </text>
    </comment>
    <comment ref="H34" authorId="0" shapeId="0" xr:uid="{00000000-0006-0000-0000-000014000000}">
      <text>
        <r>
          <rPr>
            <sz val="11"/>
            <color theme="1"/>
            <rFont val="Arial"/>
            <family val="2"/>
          </rPr>
          <t>======
ID#AAAAMSugGGA
Pille Ruul    (2021-05-06 12:11:41)
Millise töö eest personalikulusid arvestatakse? NB Kõik assisteerivad, toetavad tööd lähevad kaudsete kulude alla. Ühendmäärus § 9 lg 6 p 1-6.</t>
        </r>
      </text>
    </comment>
    <comment ref="I34" authorId="0" shapeId="0" xr:uid="{00000000-0006-0000-0000-000005000000}">
      <text>
        <r>
          <rPr>
            <sz val="11"/>
            <color theme="1"/>
            <rFont val="Arial"/>
            <family val="2"/>
          </rPr>
          <t>======
ID#AAAAMSugGHI
Pille Ruul    (2021-05-06 12:11:41)
töökoormus ja palgafond alamtegevuse kohta</t>
        </r>
      </text>
    </comment>
    <comment ref="P34" authorId="0" shapeId="0" xr:uid="{00000000-0006-0000-0000-00000C000000}">
      <text>
        <r>
          <rPr>
            <sz val="11"/>
            <color theme="1"/>
            <rFont val="Arial"/>
            <family val="2"/>
          </rPr>
          <t>======
ID#AAAAMSugGGs
Pille Ruul    (2021-05-06 12:11:41)
alategevuse otsesed personalikulud ja 15% kokku</t>
        </r>
      </text>
    </comment>
    <comment ref="B35" authorId="0" shapeId="0" xr:uid="{00000000-0006-0000-0000-000002000000}">
      <text>
        <r>
          <rPr>
            <sz val="11"/>
            <color theme="1"/>
            <rFont val="Arial"/>
            <family val="2"/>
          </rPr>
          <t>======
ID#AAAAMSugGHU
Pille Ruul    (2021-05-06 12:11:41)
15% otsestest personalikuludest</t>
        </r>
      </text>
    </comment>
    <comment ref="P35" authorId="0" shapeId="0" xr:uid="{00000000-0006-0000-0000-00000A000000}">
      <text>
        <r>
          <rPr>
            <sz val="11"/>
            <color theme="1"/>
            <rFont val="Arial"/>
            <family val="2"/>
          </rPr>
          <t>======
ID#AAAAMSugGGw
Pille Ruul    (2021-05-06 12:11:41)
Alategevuse kogumaksumus koos tegevuskulude, personali- ja 15% üldkuludega.</t>
        </r>
      </text>
    </comment>
    <comment ref="A36" authorId="0" shapeId="0" xr:uid="{00000000-0006-0000-0000-00001D000000}">
      <text>
        <r>
          <rPr>
            <sz val="11"/>
            <color theme="1"/>
            <rFont val="Arial"/>
            <family val="2"/>
          </rPr>
          <t>======
ID#AAAAMSugGFY
Pille Ruul    (2021-05-06 12:11:41)
Vajadusel lisa või võta vähemaks tegevusi/alategevusi.</t>
        </r>
      </text>
    </comment>
    <comment ref="P36" authorId="0" shapeId="0" xr:uid="{00000000-0006-0000-0000-000013000000}">
      <text>
        <r>
          <rPr>
            <sz val="11"/>
            <color theme="1"/>
            <rFont val="Arial"/>
            <family val="2"/>
          </rPr>
          <t>======
ID#AAAAMSugGGI
Pille Ruul    (2021-05-06 12:11:41)
Alategevuse eelarve ilma personalikulde ja 15% üldkuludeta</t>
        </r>
      </text>
    </comment>
    <comment ref="H54" authorId="0" shapeId="0" xr:uid="{00000000-0006-0000-0000-00001C000000}">
      <text>
        <r>
          <rPr>
            <sz val="11"/>
            <color theme="1"/>
            <rFont val="Arial"/>
            <family val="2"/>
          </rPr>
          <t>======
ID#AAAAMSugGFc
Pille Ruul    (2021-05-06 12:11:41)
Millise töö eest personalikulusid arvestatakse? NB Kõik assisteerivad, toetavad tööd lähevad kaudsete kulude alla. Ühendmäärus § 9 lg 6 p 1-6.</t>
        </r>
      </text>
    </comment>
    <comment ref="I54" authorId="0" shapeId="0" xr:uid="{00000000-0006-0000-0000-000003000000}">
      <text>
        <r>
          <rPr>
            <sz val="11"/>
            <color theme="1"/>
            <rFont val="Arial"/>
            <family val="2"/>
          </rPr>
          <t>======
ID#AAAAMSugGHQ
Pille Ruul    (2021-05-06 12:11:41)
töökoormus ja palgafond alamtegevuse kohta</t>
        </r>
      </text>
    </comment>
    <comment ref="P54" authorId="0" shapeId="0" xr:uid="{00000000-0006-0000-0000-000009000000}">
      <text>
        <r>
          <rPr>
            <sz val="11"/>
            <color theme="1"/>
            <rFont val="Arial"/>
            <family val="2"/>
          </rPr>
          <t>======
ID#AAAAMSugGG0
Pille Ruul    (2021-05-06 12:11:41)
alategevuse otsesed personalikulud ja 15% kokku</t>
        </r>
      </text>
    </comment>
    <comment ref="B55" authorId="0" shapeId="0" xr:uid="{00000000-0006-0000-0000-000004000000}">
      <text>
        <r>
          <rPr>
            <sz val="11"/>
            <color theme="1"/>
            <rFont val="Arial"/>
            <family val="2"/>
          </rPr>
          <t>======
ID#AAAAMSugGHM
Pille Ruul    (2021-05-06 12:11:41)
15% otsestest personalikuludest</t>
        </r>
      </text>
    </comment>
    <comment ref="P55" authorId="0" shapeId="0" xr:uid="{00000000-0006-0000-0000-000018000000}">
      <text>
        <r>
          <rPr>
            <sz val="11"/>
            <color theme="1"/>
            <rFont val="Arial"/>
            <family val="2"/>
          </rPr>
          <t>======
ID#AAAAMSugGFs
Pille Ruul    (2021-05-06 12:11:41)
Alategevuse kogumaksumus koos tegevuskulude, personali- ja 15% üldkuludega.</t>
        </r>
      </text>
    </comment>
    <comment ref="A56" authorId="0" shapeId="0" xr:uid="{00000000-0006-0000-0000-00000E000000}">
      <text>
        <r>
          <rPr>
            <sz val="11"/>
            <color theme="1"/>
            <rFont val="Arial"/>
            <family val="2"/>
          </rPr>
          <t>======
ID#AAAAMSugGGg
Pille Ruul    (2021-05-06 12:11:41)
Vajadusel lisa või võta vähemaks tegevusi/alategevusi.</t>
        </r>
      </text>
    </comment>
  </commentList>
  <extLst>
    <ext xmlns:r="http://schemas.openxmlformats.org/officeDocument/2006/relationships" uri="GoogleSheetsCustomDataVersion1">
      <go:sheetsCustomData xmlns:go="http://customooxmlschemas.google.com/" r:id="rId1" roundtripDataSignature="AMtx7mjrKzAUEH6ymVOmjiXos4tRtPTNa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100-000003000000}">
      <text>
        <r>
          <rPr>
            <sz val="11"/>
            <color theme="1"/>
            <rFont val="Arial"/>
            <family val="2"/>
          </rPr>
          <t>======
ID#AAAAMSugGGE
Pille Ruul    (2021-05-06 12:11:41)
Vajadusel kohanda tegevuste/alategevuste arvu ja mahtu oma taotlusele vastavalt.</t>
        </r>
      </text>
    </comment>
    <comment ref="D2" authorId="0" shapeId="0" xr:uid="{00000000-0006-0000-0100-000002000000}">
      <text>
        <r>
          <rPr>
            <sz val="11"/>
            <color theme="1"/>
            <rFont val="Arial"/>
            <family val="2"/>
          </rPr>
          <t>======
ID#AAAAMSugGGc
Pille Ruul    (2021-05-06 12:11:41)
Täpsusta, kellele  see tegevus suunatud on (näit ÕF juhendajad/ õpilased vanuses…/ HA juhid/ mikroettevõtjad/ tootmisettevõtted/teat. valdkonna ettev-d/investorid jne</t>
        </r>
      </text>
    </comment>
    <comment ref="E2" authorId="0" shapeId="0" xr:uid="{00000000-0006-0000-0100-000004000000}">
      <text>
        <r>
          <rPr>
            <sz val="11"/>
            <color theme="1"/>
            <rFont val="Arial"/>
            <family val="2"/>
          </rPr>
          <t>======
ID#AAAAMSugGFw
Pille Ruul    (2021-05-06 12:11:41)
Kirjelda, mis muutus, tulemus selle tegevuse elluviimisele järgneb. Kui palju, mil määral? Lisa näitaja, mis toimunud muutust tõendab. Uued tooted/ teenused/eksport/teadmiste, muutuste rakendamised/ ÕF või koolide arv, kus on ÕF, majandusõpe või EVKP, võrgustiku kasv/aktiivsus jne jne.</t>
        </r>
      </text>
    </comment>
    <comment ref="P2" authorId="0" shapeId="0" xr:uid="{00000000-0006-0000-0100-000001000000}">
      <text>
        <r>
          <rPr>
            <sz val="11"/>
            <color theme="1"/>
            <rFont val="Arial"/>
            <family val="2"/>
          </rPr>
          <t>======
ID#AAAAMSugGG4
Pille Ruul    (2021-05-06 12:11:41)
tegevuste elluviimine kuni 31.08.2023</t>
        </r>
      </text>
    </comment>
  </commentList>
  <extLst>
    <ext xmlns:r="http://schemas.openxmlformats.org/officeDocument/2006/relationships" uri="GoogleSheetsCustomDataVersion1">
      <go:sheetsCustomData xmlns:go="http://customooxmlschemas.google.com/" r:id="rId1" roundtripDataSignature="AMtx7mhSmD18418n05B5SEERKpPvrDDsHA=="/>
    </ext>
  </extLst>
</comments>
</file>

<file path=xl/sharedStrings.xml><?xml version="1.0" encoding="utf-8"?>
<sst xmlns="http://schemas.openxmlformats.org/spreadsheetml/2006/main" count="264" uniqueCount="171">
  <si>
    <t>PATEE 2021 täpsustatud tegevuskava ja eelarve</t>
  </si>
  <si>
    <t>Tegevus</t>
  </si>
  <si>
    <t>Tegevuse nimetus/eesmärk</t>
  </si>
  <si>
    <t>Alategevused</t>
  </si>
  <si>
    <t xml:space="preserve">Sihtrühm </t>
  </si>
  <si>
    <t xml:space="preserve">Baastase </t>
  </si>
  <si>
    <t xml:space="preserve">tegevuse elluviija </t>
  </si>
  <si>
    <t xml:space="preserve">Kululiigid </t>
  </si>
  <si>
    <t>Mahud/ühikud</t>
  </si>
  <si>
    <t>Eelarve/ maksumus 1 aasta</t>
  </si>
  <si>
    <t>Eelarve I kvartal</t>
  </si>
  <si>
    <t>Eelarve II kvartal</t>
  </si>
  <si>
    <t>Eelarve III kvartal</t>
  </si>
  <si>
    <t>Eelarve IV kvartal</t>
  </si>
  <si>
    <t>Kommentaar/täpsustus</t>
  </si>
  <si>
    <t>MAKSUMUS KOKKU</t>
  </si>
  <si>
    <t>Ettevõtete areng/konkurentsivõime ja lisandväärtuse kasv/ettevõtlusaktiivsuse säilitamine</t>
  </si>
  <si>
    <t>Ettevõtjad, alustavad kui ka tegutsevad</t>
  </si>
  <si>
    <t>Osalenud ettevõtjate arv vähemalt 150, tagasisideskoor NPS vähemalt 8 punkti 10-st.</t>
  </si>
  <si>
    <t>SAK</t>
  </si>
  <si>
    <t>1.1. Koolitajad/eksperdid, transport</t>
  </si>
  <si>
    <t>1.2. Ruumid ja esitlustehnika</t>
  </si>
  <si>
    <t>1.3. Catering ja teavitus (mh. kujundus/reklaam)</t>
  </si>
  <si>
    <t>Ettevõtjad, kodanikud, KOV-id, noored, investorid</t>
  </si>
  <si>
    <t>Rohepööre on üha aktuaalsem ning selles osas soovime veelgi teadlikkust kasvatada ja strateegilist mõõdet luua.</t>
  </si>
  <si>
    <t>Otsesed personalikulud</t>
  </si>
  <si>
    <t>Projekti juhtimine, tegevuste planeerimine, elluviimine, kaasamine, aruandlus</t>
  </si>
  <si>
    <t>15% kaudsed kulud</t>
  </si>
  <si>
    <t>Konkurentsivõimelisem ettevõtlus- ja elukeskkond</t>
  </si>
  <si>
    <t>Ettevõtjad, kogukond, turistid ja külalised</t>
  </si>
  <si>
    <t>1.1. Arendus ja kujundustööd</t>
  </si>
  <si>
    <t xml:space="preserve">Varasemast veelgi olulisem on kompaktse  info kättesaadavaks tegemine. Soovime www.minusaaremaa.ee portaali täiendada välisinvestoritele suunatud osaga ning pidevalt kaasajastada olemasolevat infot ja funktsionaalsust. Ühtne veebiplatvorm toatab ka 2.3 turundustegevusi. </t>
  </si>
  <si>
    <t>Ettevõtjad, investorid, KOV</t>
  </si>
  <si>
    <t>1.1. Koolitajad/eksperdid, nõustamine</t>
  </si>
  <si>
    <t>Pandeemiast tingitud olukorra ja siseturismi kasvu tõttu on oluline panna suuremat rõhku siseturistile suunatud turundustegevusele. Eesmärgiks välisturisti kadumine asendada siseturistga. Konkureerime naabermaakondadega, mistõttu peame olema pildil.</t>
  </si>
  <si>
    <t>1.2. Kujundus/arendus</t>
  </si>
  <si>
    <t>1.3. Võimendus, kanalite haldus ja statistika</t>
  </si>
  <si>
    <t>Ettevõtjad, kogukond, noored mujalt ja koha pealt</t>
  </si>
  <si>
    <t>Uue õppekava käivitamine</t>
  </si>
  <si>
    <t>Hetkel puudub</t>
  </si>
  <si>
    <t>Möödunud aasta reisimise keelamine võttis võimaluse rhavusvahelise koostöö arendamiseks ja teadmussiirdeks. Käesoleval aastal võtame fookusesse ettevõtjate vajaduste kaardistamise ja uue õppekava rakendamise ning vajaduste seostamise.</t>
  </si>
  <si>
    <t>5. Rahvusvahelise lennuliini avamise toetus- ja turundustegevused</t>
  </si>
  <si>
    <t>Muudatus - vaata kommentaari lahtrit</t>
  </si>
  <si>
    <t>Summa üldturunduse real nr. 17 (tegevus 2.3), kuna siseturundust vaja teha rohkem. Saaremaa vallaga sõlmitud Saaremaa-Rootsi lennuliini leping on sõlmitud, kuid covidi ja reisipiirangute tõttu on ettevõte saneerimisel ning on alust arvata, et reisimaht 2021. veel ei taastu ning rahvusvahelist liini pole veel otstarbekas avada.</t>
  </si>
  <si>
    <t>Noorte ettevõtlusteadlikkuse ja ettevõtlusaktiivsuse kasv</t>
  </si>
  <si>
    <t>Noored, kooliõpilased</t>
  </si>
  <si>
    <t>Vähemalt 4 uut õpilasfirmat.</t>
  </si>
  <si>
    <t>Õpilasfirmasid vähe (väljaspool Kuressaare Ametikooli). Pole piisavalt kaasatavaid väljaõpet saanud õpetajaid, tihti ei mahu tegevused koolipäeva sisse ning juhendajatel tekib motivatsioonikriis. Õpilastel huvi olemas.</t>
  </si>
  <si>
    <t>Vähemalt 4 uut õpilasfirmat ja 3 erinevat sündmust.</t>
  </si>
  <si>
    <t>Kooliõpetajad, noored, kooliõpilased</t>
  </si>
  <si>
    <t>Vähemalt 1 õppereis/ümarlaud/koostöösündmus, osalemas vähemalt 20 õpetajat.</t>
  </si>
  <si>
    <t>Ettevõtlusteadlikkuse kasv, mis väljendub uute õpilasfirmade loomises ja erinevatel konkurssidel osalemises. Et õpilane õpitu omandaks, on vaja teooria ja praktika lõimimist, see tekitab püsivad ja pikaajalised teadmised. Simulatsioonimängude läbi toimub ainevaldkondadega lõiming: keel ja kirjandus, matemaatika, sotsiaalained, tehnoloogia. Samuti toimub seostamine valikõppeainetega: karjääriõpetus, ettevõtlusõpetus. Oluline on suunata noori huvituma just tehnoloogia õppekavadest. Ettevõtlusküla rollimängu läbinu oskab tuua näiteid nii tulu- kui ka kuluallikatest; kasutab edu saavutamiseks meeskonna abi; harjutab suhtlemist endale uues olukorras; harjutab dokumenteerimist; teab, mis on ettevõte ja mis osadest palk koosneb; mõistab riigi panust ettevõtete ja eraisikute tegevuses; saab ülevaate ettevõtjate panusest ühiskonda ja töötajate panusest ettevõttesse; harjutab klientide teenindamist ja tehingute tegemist.</t>
  </si>
  <si>
    <t>Tegevuskulud kokku</t>
  </si>
  <si>
    <t>Personalikulud kokku</t>
  </si>
  <si>
    <t>15% kaudsed kulud  kokku</t>
  </si>
  <si>
    <t>Projekti kogumaksumus</t>
  </si>
  <si>
    <t>Taotletav toetus (max 84%)</t>
  </si>
  <si>
    <t>Omafinantseering (min 16%)</t>
  </si>
  <si>
    <t>Tegelik kulu</t>
  </si>
  <si>
    <t>2020-2023 tegevuskava ja eelarve</t>
  </si>
  <si>
    <t xml:space="preserve">Oodatud tulemus, muutus (iga alategevuse kohta) </t>
  </si>
  <si>
    <t>Eelarve 2020</t>
  </si>
  <si>
    <t>Eelarve 2020 täitmine</t>
  </si>
  <si>
    <t>Senine eelarve 2021</t>
  </si>
  <si>
    <t>Uus eelarve 2021</t>
  </si>
  <si>
    <t>Uus eelarve 2022</t>
  </si>
  <si>
    <t xml:space="preserve">Eelarve kokku </t>
  </si>
  <si>
    <t>1.1. Saaremaa ettevõtlusakadeemia - erinevad arengu- ja koolitusprogrammid</t>
  </si>
  <si>
    <t>1.2. Biomajanduse, ringmajanduse, taastuvenergeetika arendamine läbi teadlikkuse kasvu, praktikate ja suhtlusvõrgustike</t>
  </si>
  <si>
    <t>1.3. Otsesed personalikulud</t>
  </si>
  <si>
    <t>1.4. Kaudsed personalikulud</t>
  </si>
  <si>
    <t>2.1. Saaremaa infoportaali turundamine ja edasiarendus</t>
  </si>
  <si>
    <t>2.2. Investorteenindus, väärtuspakkumised, visiidid, majanduse ülevaated, statistika koondamine</t>
  </si>
  <si>
    <t>2.3. Kampaaniad/turundusklipid/messid maakonna võimaluste tutvustamiseks külastuse kasvu eesmärgil</t>
  </si>
  <si>
    <t>2.4. Meretoorme väärindamise katselabori käivitamiseks vajalikud tegevused</t>
  </si>
  <si>
    <t>2.5. Rahvusvahelise lennuliini avamise toetus- ja turundustegevused</t>
  </si>
  <si>
    <t>Vähemalt 1 perioodiline rahvusvaheline lennuliin Kuressaarest</t>
  </si>
  <si>
    <t>2.6. Otsesed personalikulud</t>
  </si>
  <si>
    <t>2.7. Kaudsed personalikulud</t>
  </si>
  <si>
    <t>3.1. Tegevused õpilasfirmade loomiseks ja noorte ettevõtluskonkurssideks (koolitusprogramm)</t>
  </si>
  <si>
    <t>Vähemalt 4 uut õpilasfirmat neljast erinevast koolist ühel tegevusaastal. Õpilased teavad ettevõtluse põhiolemust, finantspoolt: tulu, kulu, kasum, omahind, mõistlik müügihind, maksud, arendatakse sotsiaalseid oskusi ja võtmepädevusi: meeskonnatöö, otsustamisprotsessid, individuaalne otsustamine, enesejuhtimine, ajajuhtimine, probleemi lahendamine.</t>
  </si>
  <si>
    <t>3.2. Ettevõtlik kool tegevused (õpetajate koolitused, õppereisid)</t>
  </si>
  <si>
    <t>3.3. Simulatsioonimängud, interaktiivne õpe, innovatsioonikeskuste ja ettevõtete külastused</t>
  </si>
  <si>
    <t>3.4. Otsesed personalikulud</t>
  </si>
  <si>
    <t>3.5. Kaudsed personalikulud</t>
  </si>
  <si>
    <t>KOKKU:</t>
  </si>
  <si>
    <t>s.h. Tegevuskulud</t>
  </si>
  <si>
    <t xml:space="preserve">s.h. Personalikulud </t>
  </si>
  <si>
    <t xml:space="preserve">s.h. 15% kaudsed  kulud </t>
  </si>
  <si>
    <t>Varasema perioodi jääk (13979.19)</t>
  </si>
  <si>
    <t>Jääk</t>
  </si>
  <si>
    <t>Senine eelarve 2023</t>
  </si>
  <si>
    <t>Uus eelarve 2023</t>
  </si>
  <si>
    <t>Esialgne eelarve 2022</t>
  </si>
  <si>
    <t>Senine eelarve 2022</t>
  </si>
  <si>
    <t>Lisavahendid 2022</t>
  </si>
  <si>
    <t>Lisavahendid 2023</t>
  </si>
  <si>
    <t xml:space="preserve"> Oodatud tulemus 2022 lõpuks, muutus aasta pärast (iga alategevuse kohta) </t>
  </si>
  <si>
    <t>1.1.1. Keskkonnamõju hindamise ja jätkusuutlikkuse strateegia arenguprogramm</t>
  </si>
  <si>
    <t>Tegutsevad ettevõtjad, tootmisettevõtjad, eksportivad ettevõtjad</t>
  </si>
  <si>
    <t>2.2.1. Ettevõtluskeskkonna turundamine</t>
  </si>
  <si>
    <t>2.4.1. Kuressaare Kolledži teadmussiirde edendamine taastuvenergeetika, ringmajanduse, toidutoorme ja kohaliku ressursi väärindamise suunal.</t>
  </si>
  <si>
    <t>3.2.1. Ettevõtlik Lasteaed tegevused</t>
  </si>
  <si>
    <t>3.2.2. Lõimingukoolitused ettevõtlusõppe ühtlustamiseks</t>
  </si>
  <si>
    <t>3.1.1. Õpilasfirma juhendaja stardiabi arenguprogramm</t>
  </si>
  <si>
    <t>1.1.  Saaremaa Ettevõtlusakadeemia</t>
  </si>
  <si>
    <t>2.4.1. Kuressaare Kolledži teadmussiirde edendamine taastuvenergeetika, ringmajanduse, toidutoorme ja kohaliku ressursi väärindamise suunal</t>
  </si>
  <si>
    <t>Vähemalt 3 ettevõtet on teinud keskkonnamõjude analüüsi või koostanud jätkusuutlikkuse strateegia</t>
  </si>
  <si>
    <t>Arenguprogrammi kaasame ettevõtjad, kellel eskkonnamõju hindamist ja jätkusuutlikkuse strateegiat veel pole.</t>
  </si>
  <si>
    <t>1.3. Teavitus- ja turundustegevused</t>
  </si>
  <si>
    <t>Tegutsevad ettevõtjad, kogukond, KOVid</t>
  </si>
  <si>
    <t>Ettevõtete lisandväärtuse ja konkurentsivõime kasv, maakonna ettevõtlussektori müügitulu kasv, uued investeeringud</t>
  </si>
  <si>
    <t>Loodud on investorveeb, maakonna ettevõtluskeskkonna ja vähemalt 3 tegevussuuna väärtuspakkumiste ülevaade on eesti ja inglisekeelselt kätte saadav. 2 uut investeeringut</t>
  </si>
  <si>
    <t>Majanduse ülevaated ja väärtuspakkumiste info pole kompaktselt koondatud ja on kättesaadav vaid eesti keeles</t>
  </si>
  <si>
    <t>Ettevõtjad, kogukond, õppurid koha pealt ja mujalt</t>
  </si>
  <si>
    <t>1.2. Teavitus- ja turundustegevused</t>
  </si>
  <si>
    <t>1.3. Sisuloome, tõlge, küljendus</t>
  </si>
  <si>
    <t>Osalemine rahvusvahelistes ja kohalikes võrgustikes, teada on kompetentsilünk energeetika, ringmajanduse ja kohaliku toorme väärindamise väärtusahelas, uued õpiväljundid.</t>
  </si>
  <si>
    <t>Teadmussiire koha pealt ja rahvusvahelikest võrgustikest. Teada on kompetentsilünk energeetika, ringmajanduse ja kohaliku toorme väärindamise väärtusahelas, uued õpiväljundid.</t>
  </si>
  <si>
    <t>1.2. Koolitajad/eksperdid, transport</t>
  </si>
  <si>
    <t>1.3. Teavitus, materjalide ettevalmistus</t>
  </si>
  <si>
    <t>1.1. Visiidid, ümarlauad, ruumid ja esitlustehnika</t>
  </si>
  <si>
    <t>Puudub selge ülevaade väärtusahelas paiknemisest ja sealt tekkivatest võimalustest seonduvalt taastuvenergeetika, vesiviljeluse ja kohaliku toorme väärindamisega</t>
  </si>
  <si>
    <t>SAK, TalTech</t>
  </si>
  <si>
    <t>Koolid, õpetajad, õpilased</t>
  </si>
  <si>
    <t>Lasteaiaõpetajad, lasteaialapsed</t>
  </si>
  <si>
    <t>Õpilasfirmade hoogsam teke, kellel on kogenud juhendajad. Ettevõtlusõpetajad on motiveeritumad</t>
  </si>
  <si>
    <t>Vähemalt 3 mini-mini-, mini- ja õpilasfirma juhendajat, kes tegelevad reaalselt õpilasfirmade juhendamisega</t>
  </si>
  <si>
    <t>Juhendajaid vähe ja nad on ülekoormatud, vähe motiveeritud. Õpilastel huvi on, vaja on leida neile lisatuge</t>
  </si>
  <si>
    <t>SAK, koolid</t>
  </si>
  <si>
    <t>Ettevõtlikke lasteaedu hetkel pole. Huvi on olemas, soovime neile tuge pakkuda</t>
  </si>
  <si>
    <t>SAK, lasteaiad</t>
  </si>
  <si>
    <t>Ettevõtlusõppe tasemed kooliti ja õppeaineti väga erinevad, soov on seda ühtlustada ja tõsta kvaliteeti</t>
  </si>
  <si>
    <t>Ettevõtlusõppe tasemete ühtlustumine õppeainete üleselt, ettevõtlike koolide sead vähemalt 2 hõbetaset</t>
  </si>
  <si>
    <t>Ettevõtlusõppe tasemete ühtlustumine õppeainete üleselt, osaleb vähemalt 7 kooli. Ettevõtlike koolide sead vähemalt 2 hõbetaset</t>
  </si>
  <si>
    <t>Ettevõtete lisandväärtuse ja konkurentsivõime kasv, käibe kasv</t>
  </si>
  <si>
    <t>Kogu info ühest kohast, enim Saaremaa infot koondav suurima külastatavusega infovärav ja turundusplatvorm. Saaremaal elamise, töötamise, õppimise, puhkamise jt. valdkondade kohta on info hõlbsasti leitav. Kokku on lepitud ühistes turunduseesmärkides ja sõnumites, olemas on sihtkoha juhtimise/turundamise strateegia, käivitunud on regulaarsed online kampaaniad</t>
  </si>
  <si>
    <t>Valdkondlik teadlikkuse kasv ettevõtjate ja kogukonnaliikmete seas. Uued arengud, investeeringud ja ettevõtted selles valdkonnas</t>
  </si>
  <si>
    <t>Edasiminek biomajanduse/vesiviljeluse/taastuvenergia suunas, uued arendused ja analüüsitulemused. Taastuvenergeetika või biomajanduse vallas vähemalt 3 uur investeeringut/ettevõtet, kes loonud uusi valdkondlikke töökohti.</t>
  </si>
  <si>
    <t xml:space="preserve">Mõõdetavad tulemused, mh. külastusstatistikas, käes arvestatav andmebaas taasturundamiseks, üks ja kindel tugev infokanal. Stabiilsed kampaaniad ja pidev pildilolek. Tugevustele rõhumine ja nende turundamine eeskätt onlines. </t>
  </si>
  <si>
    <t>Uue õppekava käivitamine ning jätkusuutlik tööshoidmine/arendamine</t>
  </si>
  <si>
    <t>Ettevõtjad, kogukond, õppurid mujalt ja koha pealt</t>
  </si>
  <si>
    <t>Vähemalt 1 õppereis aastas, ettevõtlusteadlikkuse kasv ja selle edasikandumine õpilastele. Ettevõtluse/ettevõtlikkuse integreerimine erinevatesse ainetundidesse. Maakondliku ümarlaua raames saavad jagada kogemusi ja õppide üksteiselt, samuti olla toeks arengus ja metoodikate loomisel. Koolitused ja koolitusreis teoetab järgmise taseme saavutamist, kuna liitunud koolidel on nüüd baastase käes. Koolituste kaudu saavad teadmisi ettevõtte protsesside komplekssusest, mõistavad, kuidas struktuuride ja protsesside parandamine aitab kaasa ressursside efektiivsemale kasutamisele ja kokkuhoiule, omandavad meetodeid ja tehnikaid, kuidas muuta tööd efektiivsemaks, uusi lähenemisi kommunikatsiooni ja juhtimisprotsessidest, näevad, kuidas protsessid mõjutavad tulemuslikkust ja suhtlemist kaaslastega, kuivõrd oluline on omavaheline suhtlus ja meeskonnatöö. Kokkuvõttes asuvad rakendama simulatsioonist õpitut oma õpetajatöös. Osalemas vähemalt 30 õpetajat</t>
  </si>
  <si>
    <t>Vähemalt 2 ettevõtlikku lasteaia baastaset</t>
  </si>
  <si>
    <t>Ettevõtted ei kasuta kogu turundus- ja tootearenduspotentsiaali täna ära. Vajavad väga hea tasemega eksperte ja koolitusi Saaremaale koha peale. Vajavad heade praktikate tutvustamist ja läbimängimist. Iseseisvalt ei olda valmis leidma omale turuhinnaga ekspertnõu</t>
  </si>
  <si>
    <t>Kokku vähemalt 6 koolitust 2022. aastal.</t>
  </si>
  <si>
    <t>1 mitmeosaline arenguprogramm, osaleb vähemalt 10 ettevõtet</t>
  </si>
  <si>
    <t>Vähemalt 1 valdkondlik uurimus/analüüs või seminar/konverents. Valminud on Saare maakonna energiamajanduse ja kliima valdkondlik arengukava. Valminud on bioressursside, energiamajanduse ja vesiviljeluse analüüsid</t>
  </si>
  <si>
    <t>Vaja on tõsta KOV-de, ettevõtjate ja kogukonnaliikmete teadmust ja uuringuid/analüüse, sidumaks arengustrateegiates välja toodud olulised teemad konkreetseks tegevuskavaks ja pakkudes seeläbi suuremat huvi ettevõtjatele/investoritele.</t>
  </si>
  <si>
    <t>Vähemalt üks valadkondlik analüüs/uurimus või seminar/konverents, kus kohal eraturu esindajad, KOV, ettevõtjad, arendajad</t>
  </si>
  <si>
    <t>Külastatavuse kasv vähemalt 20% 2021. aastaga võrreldes</t>
  </si>
  <si>
    <t>Ca 30000 külastussessiooni 2021. aastal.</t>
  </si>
  <si>
    <t>Külastatavuse kasv 20%</t>
  </si>
  <si>
    <t>1.2. Reklaam ja kampaaniad</t>
  </si>
  <si>
    <t>Uuendatud on maakonna majandusülevaade, juures vähemalt 1 väärtuspakkumine või analüüsi/uuringutulemus (taastuvenergia, vesiviljelus, väikelaevaehitus, terviseturism, toiduainetööstus vms.), vähemalt 1 välisvisiit</t>
  </si>
  <si>
    <t>Maakonna võtmesektorid vajavad pidevat info ja ülevaadete uuendamist, nende visualiseerimist ja esitlemist. Toodete/teenuste arendamiseks vaja teadmist hankida ka mujalt</t>
  </si>
  <si>
    <t>Uuendatud majandusülevaade, vähemalt 1 välisvisiit/vastuvõtt, 1 uus väärtuspakkumine</t>
  </si>
  <si>
    <t>Uus ja ütlevaatlik est-eng investorveeb</t>
  </si>
  <si>
    <t xml:space="preserve">Vähemalt 5 suunatud kampaaniat, külastatavuse kasv (praami- ja lennustatistika alusel) </t>
  </si>
  <si>
    <t>Vaja on veelgi rohkem ühiselt erinevaid tegevusi ja kohapealseid võimalusi turundada, eriti konkurentsitihedas siseturutingimustes, mil välja poole liikumine piiratud</t>
  </si>
  <si>
    <t>Vähemalt 5 erinevat kampaaniat/turundusaktsiooni</t>
  </si>
  <si>
    <t>Meretoorme väärindamise õppekava avamine</t>
  </si>
  <si>
    <t xml:space="preserve">Uute õpiväljundite mudeldamine. Olemas tuuleparkide hooldustehnikute väljaõppeks vajalik teadmine </t>
  </si>
  <si>
    <t>Juures 3 aktiivset õpilasfirma juhendajat</t>
  </si>
  <si>
    <t>Õpetajate motivatsiooni ja ettevõtlusteadlikkust vaja kasvatada, et Ettevõtliku Kooli eesmärke paremini täita ja ettevõtlust tulemuslikumalt erinevate ainetundidega integreerida</t>
  </si>
  <si>
    <t>Vähemalt 1 õppe- ja kogemusreis/kohtumine ja maakondlik ümarlaud. Osalemas vähemalt 20 õpetajat</t>
  </si>
  <si>
    <t>2 Ettevõtlikku lasteaia baastaset</t>
  </si>
  <si>
    <t>2 Ettevõtliku kooli hõbetaset</t>
  </si>
  <si>
    <t>Liiga vähe õpilasfirmasid üldhariduskoolides</t>
  </si>
  <si>
    <t>Kaasatud 10 kooli</t>
  </si>
  <si>
    <t>Tegutsevad ja alustavad ettevõtjad, kogukond, KOVid, investorid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</si>
</sst>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rial"/>
    </font>
    <font>
      <sz val="11"/>
      <color theme="1"/>
      <name val="Calibri"/>
      <family val="2"/>
      <scheme val="minor"/>
    </font>
    <font>
      <b/>
      <sz val="11"/>
      <color theme="1"/>
      <name val="Calibri"/>
      <family val="2"/>
    </font>
    <font>
      <sz val="11"/>
      <color theme="1"/>
      <name val="Calibri"/>
      <family val="2"/>
    </font>
    <font>
      <sz val="11"/>
      <color theme="1"/>
      <name val="Calibri"/>
      <family val="2"/>
    </font>
    <font>
      <sz val="11"/>
      <color rgb="FFFF0000"/>
      <name val="Calibri"/>
      <family val="2"/>
    </font>
    <font>
      <sz val="11"/>
      <color theme="1"/>
      <name val="Arial"/>
      <family val="2"/>
    </font>
    <font>
      <b/>
      <sz val="11"/>
      <name val="Calibri"/>
      <family val="2"/>
    </font>
    <font>
      <sz val="11"/>
      <name val="Calibri"/>
      <family val="2"/>
    </font>
    <font>
      <sz val="11"/>
      <color theme="1"/>
      <name val="Calibri"/>
      <family val="2"/>
    </font>
    <font>
      <sz val="11"/>
      <color rgb="FFFF0000"/>
      <name val="Calibri"/>
      <family val="2"/>
    </font>
    <font>
      <b/>
      <sz val="11"/>
      <color rgb="FFFF0000"/>
      <name val="Calibri"/>
      <family val="2"/>
    </font>
    <font>
      <sz val="11"/>
      <color rgb="FF00B050"/>
      <name val="Arial"/>
      <family val="2"/>
    </font>
    <font>
      <sz val="11"/>
      <color rgb="FF00B050"/>
      <name val="Calibri"/>
      <family val="2"/>
    </font>
    <font>
      <sz val="11"/>
      <color rgb="FF00B050"/>
      <name val="Calibri"/>
      <family val="2"/>
      <scheme val="minor"/>
    </font>
    <font>
      <sz val="11"/>
      <color rgb="FF00B050"/>
      <name val="Arial"/>
      <family val="2"/>
    </font>
    <font>
      <sz val="11"/>
      <name val="Arial"/>
      <family val="2"/>
    </font>
    <font>
      <sz val="11"/>
      <color rgb="FFFF0000"/>
      <name val="Arial"/>
      <family val="2"/>
    </font>
    <font>
      <sz val="11"/>
      <color rgb="FF000000"/>
      <name val="Arial"/>
      <family val="2"/>
    </font>
  </fonts>
  <fills count="2">
    <fill>
      <patternFill patternType="none"/>
    </fill>
    <fill>
      <patternFill patternType="gray125"/>
    </fill>
  </fills>
  <borders count="101">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right/>
      <top/>
      <bottom style="medium">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bottom style="medium">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indexed="64"/>
      </left>
      <right style="thin">
        <color indexed="64"/>
      </right>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rgb="FF000000"/>
      </left>
      <right style="thin">
        <color rgb="FF000000"/>
      </right>
      <top/>
      <bottom/>
      <diagonal/>
    </border>
    <border>
      <left/>
      <right/>
      <top/>
      <bottom style="medium">
        <color indexed="64"/>
      </bottom>
      <diagonal/>
    </border>
    <border>
      <left style="thin">
        <color rgb="FF000000"/>
      </left>
      <right/>
      <top style="medium">
        <color indexed="64"/>
      </top>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medium">
        <color indexed="64"/>
      </left>
      <right style="thin">
        <color rgb="FF000000"/>
      </right>
      <top style="thin">
        <color rgb="FF000000"/>
      </top>
      <bottom style="medium">
        <color rgb="FF000000"/>
      </bottom>
      <diagonal/>
    </border>
    <border>
      <left style="medium">
        <color indexed="64"/>
      </left>
      <right style="thin">
        <color rgb="FF000000"/>
      </right>
      <top/>
      <bottom style="medium">
        <color rgb="FF000000"/>
      </bottom>
      <diagonal/>
    </border>
    <border>
      <left style="medium">
        <color indexed="64"/>
      </left>
      <right style="thin">
        <color rgb="FF000000"/>
      </right>
      <top style="medium">
        <color rgb="FF000000"/>
      </top>
      <bottom style="thin">
        <color rgb="FF000000"/>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thin">
        <color rgb="FF000000"/>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style="thin">
        <color rgb="FF000000"/>
      </top>
      <bottom style="thin">
        <color rgb="FF000000"/>
      </bottom>
      <diagonal/>
    </border>
    <border>
      <left style="medium">
        <color indexed="64"/>
      </left>
      <right/>
      <top/>
      <bottom style="thin">
        <color rgb="FF000000"/>
      </bottom>
      <diagonal/>
    </border>
    <border>
      <left/>
      <right/>
      <top/>
      <bottom style="thin">
        <color rgb="FF000000"/>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rgb="FF000000"/>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000000"/>
      </right>
      <top style="medium">
        <color rgb="FF000000"/>
      </top>
      <bottom style="medium">
        <color rgb="FF000000"/>
      </bottom>
      <diagonal/>
    </border>
    <border>
      <left style="thin">
        <color rgb="FF000000"/>
      </left>
      <right style="medium">
        <color indexed="64"/>
      </right>
      <top style="medium">
        <color rgb="FF000000"/>
      </top>
      <bottom style="medium">
        <color rgb="FF000000"/>
      </bottom>
      <diagonal/>
    </border>
    <border>
      <left style="medium">
        <color indexed="64"/>
      </left>
      <right/>
      <top/>
      <bottom/>
      <diagonal/>
    </border>
    <border>
      <left/>
      <right style="medium">
        <color indexed="64"/>
      </right>
      <top/>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91">
    <xf numFmtId="0" fontId="0" fillId="0" borderId="0" xfId="0" applyFont="1" applyAlignment="1"/>
    <xf numFmtId="0" fontId="2" fillId="0" borderId="88" xfId="0" applyFont="1" applyFill="1" applyBorder="1"/>
    <xf numFmtId="0" fontId="0" fillId="0" borderId="89" xfId="0" applyFont="1" applyFill="1" applyBorder="1" applyAlignment="1"/>
    <xf numFmtId="0" fontId="0" fillId="0" borderId="90" xfId="0" applyFont="1" applyFill="1" applyBorder="1" applyAlignment="1"/>
    <xf numFmtId="0" fontId="0" fillId="0" borderId="0" xfId="0" applyFont="1" applyFill="1" applyAlignment="1"/>
    <xf numFmtId="0" fontId="3" fillId="0" borderId="0" xfId="0" applyFont="1" applyFill="1" applyAlignment="1">
      <alignment wrapText="1"/>
    </xf>
    <xf numFmtId="0" fontId="3" fillId="0" borderId="91" xfId="0" applyFont="1" applyFill="1" applyBorder="1"/>
    <xf numFmtId="0" fontId="3" fillId="0" borderId="2" xfId="0" applyFont="1" applyFill="1" applyBorder="1"/>
    <xf numFmtId="0" fontId="3" fillId="0" borderId="92" xfId="0" applyFont="1" applyFill="1" applyBorder="1"/>
    <xf numFmtId="0" fontId="3" fillId="0" borderId="87" xfId="0" applyFont="1" applyFill="1" applyBorder="1"/>
    <xf numFmtId="0" fontId="3" fillId="0" borderId="2" xfId="0" applyFont="1" applyFill="1" applyBorder="1" applyAlignment="1">
      <alignment wrapText="1"/>
    </xf>
    <xf numFmtId="0" fontId="3" fillId="0" borderId="4" xfId="0" applyFont="1" applyFill="1" applyBorder="1" applyAlignment="1">
      <alignment wrapText="1"/>
    </xf>
    <xf numFmtId="0" fontId="3" fillId="0" borderId="0" xfId="0" applyFont="1" applyFill="1"/>
    <xf numFmtId="0" fontId="3" fillId="0" borderId="93" xfId="0" applyFont="1" applyFill="1" applyBorder="1"/>
    <xf numFmtId="0" fontId="2" fillId="0" borderId="0" xfId="0" applyFont="1" applyFill="1" applyBorder="1"/>
    <xf numFmtId="0" fontId="3" fillId="0" borderId="94" xfId="0" applyFont="1" applyFill="1" applyBorder="1"/>
    <xf numFmtId="0" fontId="3" fillId="0" borderId="0" xfId="0" applyFont="1" applyFill="1" applyBorder="1"/>
    <xf numFmtId="16" fontId="3" fillId="0" borderId="0" xfId="0" applyNumberFormat="1" applyFont="1" applyFill="1"/>
    <xf numFmtId="2" fontId="3" fillId="0" borderId="0" xfId="0" applyNumberFormat="1" applyFont="1" applyFill="1"/>
    <xf numFmtId="2" fontId="3" fillId="0" borderId="5" xfId="0" applyNumberFormat="1" applyFont="1" applyFill="1" applyBorder="1"/>
    <xf numFmtId="0" fontId="3" fillId="0" borderId="6" xfId="0" applyFont="1" applyFill="1" applyBorder="1"/>
    <xf numFmtId="2" fontId="3" fillId="0" borderId="86" xfId="0" applyNumberFormat="1" applyFont="1" applyFill="1" applyBorder="1"/>
    <xf numFmtId="2" fontId="3" fillId="0" borderId="7" xfId="0" applyNumberFormat="1" applyFont="1" applyFill="1" applyBorder="1"/>
    <xf numFmtId="2" fontId="3" fillId="0" borderId="94" xfId="0" applyNumberFormat="1" applyFont="1" applyFill="1" applyBorder="1"/>
    <xf numFmtId="2" fontId="3" fillId="0" borderId="0" xfId="0" applyNumberFormat="1" applyFont="1" applyFill="1" applyAlignment="1">
      <alignment wrapText="1"/>
    </xf>
    <xf numFmtId="0" fontId="3" fillId="0" borderId="0" xfId="0" applyFont="1" applyFill="1" applyBorder="1" applyAlignment="1">
      <alignment wrapText="1"/>
    </xf>
    <xf numFmtId="2" fontId="3" fillId="0" borderId="8" xfId="0" applyNumberFormat="1" applyFont="1" applyFill="1" applyBorder="1"/>
    <xf numFmtId="0" fontId="3" fillId="0" borderId="95" xfId="0" applyFont="1" applyFill="1" applyBorder="1"/>
    <xf numFmtId="0" fontId="2" fillId="0" borderId="9" xfId="0" applyFont="1" applyFill="1" applyBorder="1"/>
    <xf numFmtId="0" fontId="3" fillId="0" borderId="96" xfId="0" applyFont="1" applyFill="1" applyBorder="1"/>
    <xf numFmtId="0" fontId="3" fillId="0" borderId="9" xfId="0" applyFont="1" applyFill="1" applyBorder="1"/>
    <xf numFmtId="0" fontId="3" fillId="0" borderId="9" xfId="0" applyFont="1" applyFill="1" applyBorder="1" applyAlignment="1">
      <alignment wrapText="1"/>
    </xf>
    <xf numFmtId="2" fontId="3" fillId="0" borderId="9" xfId="0" applyNumberFormat="1" applyFont="1" applyFill="1" applyBorder="1"/>
    <xf numFmtId="0" fontId="3" fillId="0" borderId="97" xfId="0" applyFont="1" applyFill="1" applyBorder="1"/>
    <xf numFmtId="0" fontId="3" fillId="0" borderId="10" xfId="0" applyFont="1" applyFill="1" applyBorder="1"/>
    <xf numFmtId="2" fontId="3" fillId="0" borderId="98" xfId="0" applyNumberFormat="1" applyFont="1" applyFill="1" applyBorder="1"/>
    <xf numFmtId="2" fontId="3" fillId="0" borderId="10" xfId="0" applyNumberFormat="1" applyFont="1" applyFill="1" applyBorder="1"/>
    <xf numFmtId="0" fontId="3" fillId="0" borderId="10" xfId="0" applyFont="1" applyFill="1" applyBorder="1" applyAlignment="1">
      <alignment wrapText="1"/>
    </xf>
    <xf numFmtId="0" fontId="3" fillId="0" borderId="99" xfId="0" applyFont="1" applyFill="1" applyBorder="1"/>
    <xf numFmtId="0" fontId="3" fillId="0" borderId="60" xfId="0" applyFont="1" applyFill="1" applyBorder="1"/>
    <xf numFmtId="2" fontId="3" fillId="0" borderId="100" xfId="0" applyNumberFormat="1" applyFont="1" applyFill="1" applyBorder="1"/>
    <xf numFmtId="0" fontId="3" fillId="0" borderId="11" xfId="0" applyFont="1" applyFill="1" applyBorder="1"/>
    <xf numFmtId="2" fontId="3" fillId="0" borderId="12" xfId="0" applyNumberFormat="1" applyFont="1" applyFill="1" applyBorder="1"/>
    <xf numFmtId="0" fontId="3" fillId="0" borderId="13" xfId="0" applyFont="1" applyFill="1" applyBorder="1"/>
    <xf numFmtId="2" fontId="3" fillId="0" borderId="14" xfId="0" applyNumberFormat="1" applyFont="1" applyFill="1" applyBorder="1"/>
    <xf numFmtId="0" fontId="3" fillId="0" borderId="15" xfId="0" applyFont="1" applyFill="1" applyBorder="1"/>
    <xf numFmtId="2" fontId="3" fillId="0" borderId="16" xfId="0" applyNumberFormat="1" applyFont="1" applyFill="1" applyBorder="1"/>
    <xf numFmtId="0" fontId="2" fillId="0" borderId="8" xfId="0" applyFont="1" applyFill="1" applyBorder="1"/>
    <xf numFmtId="2" fontId="2" fillId="0" borderId="17" xfId="0" applyNumberFormat="1" applyFont="1" applyFill="1" applyBorder="1"/>
    <xf numFmtId="0" fontId="3" fillId="0" borderId="18" xfId="0" applyFont="1" applyFill="1" applyBorder="1"/>
    <xf numFmtId="2" fontId="3" fillId="0" borderId="11" xfId="0" applyNumberFormat="1" applyFont="1" applyFill="1" applyBorder="1"/>
    <xf numFmtId="0" fontId="3" fillId="0" borderId="19" xfId="0" applyFont="1" applyFill="1" applyBorder="1"/>
    <xf numFmtId="2" fontId="3" fillId="0" borderId="13" xfId="0" applyNumberFormat="1" applyFont="1" applyFill="1" applyBorder="1"/>
    <xf numFmtId="0" fontId="3" fillId="0" borderId="20" xfId="0" applyFont="1" applyFill="1" applyBorder="1" applyAlignment="1">
      <alignment wrapText="1"/>
    </xf>
    <xf numFmtId="2" fontId="3" fillId="0" borderId="21" xfId="0" applyNumberFormat="1" applyFont="1" applyFill="1" applyBorder="1"/>
    <xf numFmtId="0" fontId="4" fillId="0" borderId="0" xfId="0" applyFont="1" applyFill="1"/>
    <xf numFmtId="0" fontId="3" fillId="0" borderId="1" xfId="0" applyFont="1" applyFill="1" applyBorder="1"/>
    <xf numFmtId="0" fontId="9" fillId="0" borderId="2" xfId="0" applyFont="1" applyFill="1" applyBorder="1" applyAlignment="1">
      <alignment wrapText="1"/>
    </xf>
    <xf numFmtId="0" fontId="8" fillId="0" borderId="3" xfId="0" applyFont="1" applyFill="1" applyBorder="1" applyAlignment="1">
      <alignment wrapText="1"/>
    </xf>
    <xf numFmtId="0" fontId="8" fillId="0" borderId="62" xfId="0" applyFont="1" applyFill="1" applyBorder="1" applyAlignment="1">
      <alignment wrapText="1"/>
    </xf>
    <xf numFmtId="0" fontId="7" fillId="0" borderId="63" xfId="0" applyFont="1" applyFill="1" applyBorder="1" applyAlignment="1">
      <alignment wrapText="1"/>
    </xf>
    <xf numFmtId="0" fontId="11" fillId="0" borderId="63" xfId="0" applyFont="1" applyFill="1" applyBorder="1" applyAlignment="1">
      <alignment wrapText="1"/>
    </xf>
    <xf numFmtId="0" fontId="3" fillId="0" borderId="63" xfId="0" applyFont="1" applyFill="1" applyBorder="1" applyAlignment="1">
      <alignment wrapText="1"/>
    </xf>
    <xf numFmtId="0" fontId="2" fillId="0" borderId="64" xfId="0" applyFont="1" applyFill="1" applyBorder="1" applyAlignment="1">
      <alignment wrapText="1"/>
    </xf>
    <xf numFmtId="0" fontId="11" fillId="0" borderId="64" xfId="0" applyFont="1" applyFill="1" applyBorder="1" applyAlignment="1">
      <alignment wrapText="1"/>
    </xf>
    <xf numFmtId="0" fontId="2" fillId="0" borderId="74" xfId="0" applyFont="1" applyFill="1" applyBorder="1" applyAlignment="1">
      <alignment wrapText="1"/>
    </xf>
    <xf numFmtId="0" fontId="3" fillId="0" borderId="22" xfId="0" applyFont="1" applyFill="1" applyBorder="1"/>
    <xf numFmtId="0" fontId="2" fillId="0" borderId="23" xfId="0" applyFont="1" applyFill="1" applyBorder="1"/>
    <xf numFmtId="0" fontId="3" fillId="0" borderId="23" xfId="0" applyFont="1" applyFill="1" applyBorder="1"/>
    <xf numFmtId="2" fontId="3" fillId="0" borderId="23" xfId="0" applyNumberFormat="1" applyFont="1" applyFill="1" applyBorder="1"/>
    <xf numFmtId="2" fontId="3" fillId="0" borderId="24" xfId="0" applyNumberFormat="1" applyFont="1" applyFill="1" applyBorder="1"/>
    <xf numFmtId="2" fontId="3" fillId="0" borderId="24" xfId="0" applyNumberFormat="1" applyFont="1" applyFill="1" applyBorder="1" applyAlignment="1">
      <alignment horizontal="center"/>
    </xf>
    <xf numFmtId="0" fontId="3" fillId="0" borderId="40" xfId="0" applyFont="1" applyFill="1" applyBorder="1"/>
    <xf numFmtId="0" fontId="3" fillId="0" borderId="65" xfId="0" applyFont="1" applyFill="1" applyBorder="1"/>
    <xf numFmtId="0" fontId="3" fillId="0" borderId="24" xfId="0" applyFont="1" applyFill="1" applyBorder="1"/>
    <xf numFmtId="2" fontId="3" fillId="0" borderId="75" xfId="0" applyNumberFormat="1" applyFont="1" applyFill="1" applyBorder="1"/>
    <xf numFmtId="0" fontId="2" fillId="0" borderId="24" xfId="0" applyFont="1" applyFill="1" applyBorder="1"/>
    <xf numFmtId="0" fontId="3" fillId="0" borderId="25" xfId="0" applyFont="1" applyFill="1" applyBorder="1"/>
    <xf numFmtId="0" fontId="2" fillId="0" borderId="26" xfId="0" applyFont="1" applyFill="1" applyBorder="1"/>
    <xf numFmtId="0" fontId="3" fillId="0" borderId="26" xfId="0" applyFont="1" applyFill="1" applyBorder="1"/>
    <xf numFmtId="2" fontId="3" fillId="0" borderId="26" xfId="0" applyNumberFormat="1" applyFont="1" applyFill="1" applyBorder="1"/>
    <xf numFmtId="0" fontId="3" fillId="0" borderId="26" xfId="0" applyFont="1" applyFill="1" applyBorder="1" applyAlignment="1">
      <alignment horizontal="center"/>
    </xf>
    <xf numFmtId="0" fontId="3" fillId="0" borderId="33" xfId="0" applyFont="1" applyFill="1" applyBorder="1"/>
    <xf numFmtId="2" fontId="3" fillId="0" borderId="26" xfId="0" applyNumberFormat="1" applyFont="1" applyFill="1" applyBorder="1" applyAlignment="1">
      <alignment horizontal="center"/>
    </xf>
    <xf numFmtId="0" fontId="3" fillId="0" borderId="27" xfId="0" applyFont="1" applyFill="1" applyBorder="1"/>
    <xf numFmtId="0" fontId="3" fillId="0" borderId="28" xfId="0" applyFont="1" applyFill="1" applyBorder="1"/>
    <xf numFmtId="2" fontId="3" fillId="0" borderId="28" xfId="0" applyNumberFormat="1" applyFont="1" applyFill="1" applyBorder="1"/>
    <xf numFmtId="2" fontId="3" fillId="0" borderId="29" xfId="0" applyNumberFormat="1" applyFont="1" applyFill="1" applyBorder="1"/>
    <xf numFmtId="0" fontId="3" fillId="0" borderId="29" xfId="0" applyFont="1" applyFill="1" applyBorder="1"/>
    <xf numFmtId="0" fontId="3" fillId="0" borderId="39" xfId="0" applyFont="1" applyFill="1" applyBorder="1"/>
    <xf numFmtId="0" fontId="3" fillId="0" borderId="66" xfId="0" applyFont="1" applyFill="1" applyBorder="1"/>
    <xf numFmtId="2" fontId="2" fillId="0" borderId="76" xfId="0" applyNumberFormat="1" applyFont="1" applyFill="1" applyBorder="1"/>
    <xf numFmtId="0" fontId="3" fillId="0" borderId="48" xfId="0" applyFont="1" applyFill="1" applyBorder="1"/>
    <xf numFmtId="0" fontId="2" fillId="0" borderId="49" xfId="0" applyFont="1" applyFill="1" applyBorder="1"/>
    <xf numFmtId="0" fontId="3" fillId="0" borderId="49" xfId="0" applyFont="1" applyFill="1" applyBorder="1"/>
    <xf numFmtId="2" fontId="3" fillId="0" borderId="49" xfId="0" applyNumberFormat="1" applyFont="1" applyFill="1" applyBorder="1"/>
    <xf numFmtId="0" fontId="3" fillId="0" borderId="49" xfId="0" applyFont="1" applyFill="1" applyBorder="1" applyAlignment="1">
      <alignment horizontal="center"/>
    </xf>
    <xf numFmtId="0" fontId="3" fillId="0" borderId="61" xfId="0" applyFont="1" applyFill="1" applyBorder="1"/>
    <xf numFmtId="0" fontId="3" fillId="0" borderId="67" xfId="0" applyFont="1" applyFill="1" applyBorder="1"/>
    <xf numFmtId="0" fontId="3" fillId="0" borderId="50" xfId="0" applyFont="1" applyFill="1" applyBorder="1"/>
    <xf numFmtId="0" fontId="3" fillId="0" borderId="51" xfId="0" applyFont="1" applyFill="1" applyBorder="1"/>
    <xf numFmtId="0" fontId="3" fillId="0" borderId="52" xfId="0" applyFont="1" applyFill="1" applyBorder="1"/>
    <xf numFmtId="0" fontId="3" fillId="0" borderId="72" xfId="0" applyFont="1" applyFill="1" applyBorder="1"/>
    <xf numFmtId="2" fontId="3" fillId="0" borderId="77" xfId="0" applyNumberFormat="1" applyFont="1" applyFill="1" applyBorder="1"/>
    <xf numFmtId="0" fontId="3" fillId="0" borderId="53" xfId="0" applyFont="1" applyFill="1" applyBorder="1"/>
    <xf numFmtId="0" fontId="3" fillId="0" borderId="32" xfId="0" applyFont="1" applyFill="1" applyBorder="1"/>
    <xf numFmtId="0" fontId="3" fillId="0" borderId="46" xfId="0" applyFont="1" applyFill="1" applyBorder="1"/>
    <xf numFmtId="0" fontId="3" fillId="0" borderId="47" xfId="0" applyFont="1" applyFill="1" applyBorder="1"/>
    <xf numFmtId="0" fontId="3" fillId="0" borderId="73" xfId="0" applyFont="1" applyFill="1" applyBorder="1"/>
    <xf numFmtId="2" fontId="3" fillId="0" borderId="78" xfId="0" applyNumberFormat="1" applyFont="1" applyFill="1" applyBorder="1"/>
    <xf numFmtId="0" fontId="3" fillId="0" borderId="41" xfId="0" applyFont="1" applyFill="1" applyBorder="1"/>
    <xf numFmtId="2" fontId="3" fillId="0" borderId="40" xfId="0" applyNumberFormat="1" applyFont="1" applyFill="1" applyBorder="1"/>
    <xf numFmtId="2" fontId="3" fillId="0" borderId="65" xfId="0" applyNumberFormat="1" applyFont="1" applyFill="1" applyBorder="1"/>
    <xf numFmtId="2" fontId="3" fillId="0" borderId="41" xfId="0" applyNumberFormat="1" applyFont="1" applyFill="1" applyBorder="1"/>
    <xf numFmtId="1" fontId="3" fillId="0" borderId="41" xfId="0" applyNumberFormat="1" applyFont="1" applyFill="1" applyBorder="1"/>
    <xf numFmtId="0" fontId="8" fillId="0" borderId="53" xfId="0" applyFont="1" applyFill="1" applyBorder="1"/>
    <xf numFmtId="0" fontId="7" fillId="0" borderId="26" xfId="0" applyFont="1" applyFill="1" applyBorder="1"/>
    <xf numFmtId="0" fontId="8" fillId="0" borderId="26" xfId="0" applyFont="1" applyFill="1" applyBorder="1"/>
    <xf numFmtId="2" fontId="8" fillId="0" borderId="26" xfId="0" applyNumberFormat="1" applyFont="1" applyFill="1" applyBorder="1"/>
    <xf numFmtId="2" fontId="8" fillId="0" borderId="26" xfId="0" applyNumberFormat="1" applyFont="1" applyFill="1" applyBorder="1" applyAlignment="1">
      <alignment horizontal="center"/>
    </xf>
    <xf numFmtId="0" fontId="8" fillId="0" borderId="33" xfId="0" applyFont="1" applyFill="1" applyBorder="1"/>
    <xf numFmtId="0" fontId="8" fillId="0" borderId="32" xfId="0" applyFont="1" applyFill="1" applyBorder="1"/>
    <xf numFmtId="0" fontId="8" fillId="0" borderId="46" xfId="0" applyFont="1" applyFill="1" applyBorder="1"/>
    <xf numFmtId="0" fontId="8" fillId="0" borderId="47" xfId="0" applyFont="1" applyFill="1" applyBorder="1"/>
    <xf numFmtId="0" fontId="8" fillId="0" borderId="73" xfId="0" applyFont="1" applyFill="1" applyBorder="1"/>
    <xf numFmtId="2" fontId="8" fillId="0" borderId="78" xfId="0" applyNumberFormat="1" applyFont="1" applyFill="1" applyBorder="1"/>
    <xf numFmtId="0" fontId="16" fillId="0" borderId="0" xfId="0" applyFont="1" applyFill="1" applyAlignment="1"/>
    <xf numFmtId="2" fontId="3" fillId="0" borderId="33" xfId="0" applyNumberFormat="1" applyFont="1" applyFill="1" applyBorder="1"/>
    <xf numFmtId="2" fontId="3" fillId="0" borderId="53" xfId="0" applyNumberFormat="1" applyFont="1" applyFill="1" applyBorder="1"/>
    <xf numFmtId="2" fontId="3" fillId="0" borderId="32" xfId="0" applyNumberFormat="1" applyFont="1" applyFill="1" applyBorder="1"/>
    <xf numFmtId="0" fontId="3" fillId="0" borderId="54" xfId="0" applyFont="1" applyFill="1" applyBorder="1"/>
    <xf numFmtId="0" fontId="3" fillId="0" borderId="55" xfId="0" applyFont="1" applyFill="1" applyBorder="1"/>
    <xf numFmtId="2" fontId="3" fillId="0" borderId="55" xfId="0" applyNumberFormat="1" applyFont="1" applyFill="1" applyBorder="1"/>
    <xf numFmtId="0" fontId="3" fillId="0" borderId="57" xfId="0" applyFont="1" applyFill="1" applyBorder="1"/>
    <xf numFmtId="0" fontId="3" fillId="0" borderId="68" xfId="0" applyFont="1" applyFill="1" applyBorder="1"/>
    <xf numFmtId="0" fontId="3" fillId="0" borderId="56" xfId="0" applyFont="1" applyFill="1" applyBorder="1"/>
    <xf numFmtId="0" fontId="3" fillId="0" borderId="58" xfId="0" applyFont="1" applyFill="1" applyBorder="1"/>
    <xf numFmtId="2" fontId="2" fillId="0" borderId="79" xfId="0" applyNumberFormat="1" applyFont="1" applyFill="1" applyBorder="1"/>
    <xf numFmtId="0" fontId="3" fillId="0" borderId="23" xfId="0" applyFont="1" applyFill="1" applyBorder="1" applyAlignment="1">
      <alignment wrapText="1"/>
    </xf>
    <xf numFmtId="0" fontId="3" fillId="0" borderId="59" xfId="0" applyFont="1" applyFill="1" applyBorder="1"/>
    <xf numFmtId="0" fontId="3" fillId="0" borderId="24" xfId="0" applyFont="1" applyFill="1" applyBorder="1" applyAlignment="1">
      <alignment wrapText="1"/>
    </xf>
    <xf numFmtId="0" fontId="3" fillId="0" borderId="83" xfId="0" applyFont="1" applyFill="1" applyBorder="1"/>
    <xf numFmtId="0" fontId="3" fillId="0" borderId="45" xfId="0" applyFont="1" applyFill="1" applyBorder="1"/>
    <xf numFmtId="0" fontId="3" fillId="0" borderId="84" xfId="0" applyFont="1" applyFill="1" applyBorder="1"/>
    <xf numFmtId="1" fontId="3" fillId="0" borderId="45" xfId="0" applyNumberFormat="1" applyFont="1" applyFill="1" applyBorder="1"/>
    <xf numFmtId="1" fontId="3" fillId="0" borderId="40" xfId="0" applyNumberFormat="1" applyFont="1" applyFill="1" applyBorder="1"/>
    <xf numFmtId="1" fontId="1" fillId="0" borderId="85" xfId="0" applyNumberFormat="1" applyFont="1" applyFill="1" applyBorder="1" applyAlignment="1"/>
    <xf numFmtId="0" fontId="3" fillId="0" borderId="34" xfId="0" applyFont="1" applyFill="1" applyBorder="1"/>
    <xf numFmtId="0" fontId="2" fillId="0" borderId="35" xfId="0" applyFont="1" applyFill="1" applyBorder="1"/>
    <xf numFmtId="0" fontId="3" fillId="0" borderId="35" xfId="0" applyFont="1" applyFill="1" applyBorder="1"/>
    <xf numFmtId="2" fontId="3" fillId="0" borderId="35" xfId="0" applyNumberFormat="1" applyFont="1" applyFill="1" applyBorder="1"/>
    <xf numFmtId="0" fontId="3" fillId="0" borderId="43" xfId="0" applyFont="1" applyFill="1" applyBorder="1"/>
    <xf numFmtId="0" fontId="3" fillId="0" borderId="69" xfId="0" applyFont="1" applyFill="1" applyBorder="1"/>
    <xf numFmtId="2" fontId="2" fillId="0" borderId="80" xfId="0" applyNumberFormat="1" applyFont="1" applyFill="1" applyBorder="1"/>
    <xf numFmtId="0" fontId="2" fillId="0" borderId="37" xfId="0" applyFont="1" applyFill="1" applyBorder="1"/>
    <xf numFmtId="0" fontId="2" fillId="0" borderId="36" xfId="0" applyFont="1" applyFill="1" applyBorder="1"/>
    <xf numFmtId="2" fontId="2" fillId="0" borderId="36" xfId="0" applyNumberFormat="1" applyFont="1" applyFill="1" applyBorder="1"/>
    <xf numFmtId="2" fontId="2" fillId="0" borderId="38" xfId="0" applyNumberFormat="1" applyFont="1" applyFill="1" applyBorder="1"/>
    <xf numFmtId="2" fontId="2" fillId="0" borderId="44" xfId="0" applyNumberFormat="1" applyFont="1" applyFill="1" applyBorder="1"/>
    <xf numFmtId="2" fontId="2" fillId="0" borderId="70" xfId="0" applyNumberFormat="1" applyFont="1" applyFill="1" applyBorder="1"/>
    <xf numFmtId="2" fontId="2" fillId="0" borderId="81" xfId="0" applyNumberFormat="1" applyFont="1" applyFill="1" applyBorder="1"/>
    <xf numFmtId="0" fontId="2" fillId="0" borderId="0" xfId="0" applyFont="1" applyFill="1"/>
    <xf numFmtId="2" fontId="2" fillId="0" borderId="0" xfId="0" applyNumberFormat="1" applyFont="1" applyFill="1"/>
    <xf numFmtId="0" fontId="3" fillId="0" borderId="30" xfId="0" applyFont="1" applyFill="1" applyBorder="1"/>
    <xf numFmtId="2" fontId="3" fillId="0" borderId="31" xfId="0" applyNumberFormat="1" applyFont="1" applyFill="1" applyBorder="1"/>
    <xf numFmtId="2" fontId="3" fillId="0" borderId="42" xfId="0" applyNumberFormat="1" applyFont="1" applyFill="1" applyBorder="1"/>
    <xf numFmtId="2" fontId="3" fillId="0" borderId="71" xfId="0" applyNumberFormat="1" applyFont="1" applyFill="1" applyBorder="1"/>
    <xf numFmtId="2" fontId="17" fillId="0" borderId="0" xfId="0" applyNumberFormat="1" applyFont="1" applyFill="1" applyAlignment="1"/>
    <xf numFmtId="0" fontId="6" fillId="0" borderId="0" xfId="0" applyFont="1" applyFill="1" applyAlignment="1"/>
    <xf numFmtId="2" fontId="3" fillId="0" borderId="82" xfId="0" applyNumberFormat="1" applyFont="1" applyFill="1" applyBorder="1"/>
    <xf numFmtId="2" fontId="0" fillId="0" borderId="0" xfId="0" applyNumberFormat="1" applyFont="1" applyFill="1" applyAlignment="1"/>
    <xf numFmtId="2" fontId="3" fillId="0" borderId="43" xfId="0" applyNumberFormat="1" applyFont="1" applyFill="1" applyBorder="1"/>
    <xf numFmtId="2" fontId="3" fillId="0" borderId="54" xfId="0" applyNumberFormat="1" applyFont="1" applyFill="1" applyBorder="1"/>
    <xf numFmtId="2" fontId="3" fillId="0" borderId="57" xfId="0" applyNumberFormat="1" applyFont="1" applyFill="1" applyBorder="1"/>
    <xf numFmtId="2" fontId="3" fillId="0" borderId="79" xfId="0" applyNumberFormat="1" applyFont="1" applyFill="1" applyBorder="1"/>
    <xf numFmtId="0" fontId="12" fillId="0" borderId="0" xfId="0" applyFont="1" applyFill="1" applyAlignment="1"/>
    <xf numFmtId="2" fontId="13" fillId="0" borderId="0" xfId="0" applyNumberFormat="1" applyFont="1" applyFill="1"/>
    <xf numFmtId="2" fontId="2" fillId="0" borderId="0" xfId="0" applyNumberFormat="1" applyFont="1" applyFill="1" applyBorder="1" applyAlignment="1">
      <alignment horizontal="center"/>
    </xf>
    <xf numFmtId="2" fontId="2" fillId="0" borderId="0" xfId="0" applyNumberFormat="1" applyFont="1" applyFill="1" applyBorder="1"/>
    <xf numFmtId="10" fontId="3" fillId="0" borderId="0" xfId="0" applyNumberFormat="1" applyFont="1" applyFill="1"/>
    <xf numFmtId="0" fontId="2" fillId="0" borderId="0" xfId="0" applyFont="1" applyFill="1" applyBorder="1" applyAlignment="1">
      <alignment horizontal="center"/>
    </xf>
    <xf numFmtId="0" fontId="0" fillId="0" borderId="0" xfId="0" applyFont="1" applyFill="1" applyBorder="1" applyAlignment="1"/>
    <xf numFmtId="2" fontId="10" fillId="0" borderId="0" xfId="0" applyNumberFormat="1" applyFont="1" applyFill="1"/>
    <xf numFmtId="0" fontId="1" fillId="0" borderId="0" xfId="0" applyFont="1" applyFill="1" applyAlignment="1"/>
    <xf numFmtId="2" fontId="14" fillId="0" borderId="0" xfId="0" applyNumberFormat="1" applyFont="1" applyFill="1" applyAlignment="1"/>
    <xf numFmtId="2" fontId="15" fillId="0" borderId="0" xfId="0" applyNumberFormat="1" applyFont="1" applyFill="1" applyAlignment="1"/>
    <xf numFmtId="2" fontId="5" fillId="0" borderId="0" xfId="0" applyNumberFormat="1" applyFont="1" applyFill="1"/>
    <xf numFmtId="2" fontId="11" fillId="0" borderId="0" xfId="0" applyNumberFormat="1" applyFont="1" applyFill="1"/>
    <xf numFmtId="2" fontId="8" fillId="0" borderId="0" xfId="0" applyNumberFormat="1" applyFont="1" applyFill="1"/>
    <xf numFmtId="2" fontId="9" fillId="0" borderId="0" xfId="0" applyNumberFormat="1" applyFont="1" applyFill="1"/>
    <xf numFmtId="2" fontId="12" fillId="0" borderId="0" xfId="0" applyNumberFormat="1" applyFont="1"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7"/>
  <sheetViews>
    <sheetView topLeftCell="F45" zoomScale="90" zoomScaleNormal="90" workbookViewId="0">
      <selection activeCell="P12" sqref="P12"/>
    </sheetView>
  </sheetViews>
  <sheetFormatPr baseColWidth="10" defaultColWidth="12.6640625" defaultRowHeight="15" customHeight="1" x14ac:dyDescent="0.15"/>
  <cols>
    <col min="1" max="1" width="8" style="4" customWidth="1"/>
    <col min="2" max="2" width="42.6640625" style="4" customWidth="1"/>
    <col min="3" max="3" width="27.1640625" style="4" customWidth="1"/>
    <col min="4" max="4" width="10.1640625" style="4" customWidth="1"/>
    <col min="5" max="5" width="29.83203125" style="4" customWidth="1"/>
    <col min="6" max="6" width="19" style="4" customWidth="1"/>
    <col min="7" max="7" width="10" style="4" customWidth="1"/>
    <col min="8" max="8" width="34.5" style="4" customWidth="1"/>
    <col min="9" max="9" width="27.1640625" style="4" customWidth="1"/>
    <col min="10" max="10" width="20.83203125" style="4" customWidth="1"/>
    <col min="11" max="11" width="10.5" style="4" customWidth="1"/>
    <col min="12" max="12" width="8.1640625" style="4" customWidth="1"/>
    <col min="13" max="13" width="9.33203125" style="4" customWidth="1"/>
    <col min="14" max="14" width="9.83203125" style="4" customWidth="1"/>
    <col min="15" max="15" width="21.33203125" style="4" customWidth="1"/>
    <col min="16" max="16" width="10.5" style="4" customWidth="1"/>
    <col min="17" max="26" width="7.6640625" style="4" customWidth="1"/>
    <col min="27" max="16384" width="12.6640625" style="4"/>
  </cols>
  <sheetData>
    <row r="1" spans="1:26" ht="14.25" customHeight="1" thickBot="1" x14ac:dyDescent="0.25">
      <c r="A1" s="1" t="s">
        <v>0</v>
      </c>
      <c r="B1" s="2"/>
      <c r="C1" s="3"/>
      <c r="O1" s="5"/>
    </row>
    <row r="2" spans="1:26" ht="14.25" customHeight="1" thickBot="1" x14ac:dyDescent="0.25">
      <c r="A2" s="6" t="s">
        <v>1</v>
      </c>
      <c r="B2" s="7" t="s">
        <v>2</v>
      </c>
      <c r="C2" s="8" t="s">
        <v>3</v>
      </c>
      <c r="D2" s="9" t="s">
        <v>4</v>
      </c>
      <c r="E2" s="10" t="s">
        <v>97</v>
      </c>
      <c r="F2" s="7" t="s">
        <v>5</v>
      </c>
      <c r="G2" s="10" t="s">
        <v>6</v>
      </c>
      <c r="H2" s="7" t="s">
        <v>7</v>
      </c>
      <c r="I2" s="10" t="s">
        <v>8</v>
      </c>
      <c r="J2" s="10" t="s">
        <v>9</v>
      </c>
      <c r="K2" s="10" t="s">
        <v>10</v>
      </c>
      <c r="L2" s="10" t="s">
        <v>11</v>
      </c>
      <c r="M2" s="10" t="s">
        <v>12</v>
      </c>
      <c r="N2" s="10" t="s">
        <v>13</v>
      </c>
      <c r="O2" s="10" t="s">
        <v>14</v>
      </c>
      <c r="P2" s="11" t="s">
        <v>15</v>
      </c>
      <c r="Q2" s="12"/>
      <c r="R2" s="12"/>
      <c r="S2" s="12"/>
      <c r="T2" s="12"/>
      <c r="U2" s="12"/>
      <c r="V2" s="12"/>
      <c r="W2" s="12"/>
      <c r="X2" s="12"/>
      <c r="Y2" s="12"/>
      <c r="Z2" s="12"/>
    </row>
    <row r="3" spans="1:26" ht="14.25" customHeight="1" thickBot="1" x14ac:dyDescent="0.25">
      <c r="A3" s="13">
        <v>1</v>
      </c>
      <c r="B3" s="14" t="s">
        <v>16</v>
      </c>
      <c r="C3" s="15" t="s">
        <v>105</v>
      </c>
      <c r="D3" s="16" t="s">
        <v>17</v>
      </c>
      <c r="E3" s="5" t="s">
        <v>18</v>
      </c>
      <c r="F3" s="5" t="s">
        <v>144</v>
      </c>
      <c r="G3" s="12" t="s">
        <v>19</v>
      </c>
      <c r="H3" s="17" t="s">
        <v>20</v>
      </c>
      <c r="I3" s="12" t="s">
        <v>145</v>
      </c>
      <c r="J3" s="18">
        <v>16000</v>
      </c>
      <c r="K3" s="18">
        <f>J3/4</f>
        <v>4000</v>
      </c>
      <c r="L3" s="18">
        <f t="shared" ref="L3:N3" si="0">K3</f>
        <v>4000</v>
      </c>
      <c r="M3" s="18">
        <f t="shared" si="0"/>
        <v>4000</v>
      </c>
      <c r="N3" s="18">
        <f t="shared" si="0"/>
        <v>4000</v>
      </c>
      <c r="O3" s="5"/>
      <c r="P3" s="19">
        <f>K3+L3+M3+N3</f>
        <v>16000</v>
      </c>
    </row>
    <row r="4" spans="1:26" ht="14.25" customHeight="1" x14ac:dyDescent="0.2">
      <c r="A4" s="13"/>
      <c r="B4" s="16"/>
      <c r="C4" s="15"/>
      <c r="D4" s="16"/>
      <c r="E4" s="5"/>
      <c r="F4" s="5"/>
      <c r="G4" s="12"/>
      <c r="H4" s="12" t="s">
        <v>21</v>
      </c>
      <c r="I4" s="12"/>
      <c r="J4" s="18"/>
      <c r="K4" s="18"/>
      <c r="L4" s="18"/>
      <c r="M4" s="18"/>
      <c r="N4" s="18"/>
      <c r="O4" s="5"/>
      <c r="P4" s="20"/>
    </row>
    <row r="5" spans="1:26" ht="14.25" customHeight="1" thickBot="1" x14ac:dyDescent="0.25">
      <c r="A5" s="13"/>
      <c r="B5" s="16"/>
      <c r="C5" s="15"/>
      <c r="D5" s="16"/>
      <c r="E5" s="5"/>
      <c r="F5" s="5"/>
      <c r="G5" s="12"/>
      <c r="H5" s="12" t="s">
        <v>22</v>
      </c>
      <c r="I5" s="12"/>
      <c r="J5" s="18"/>
      <c r="K5" s="18"/>
      <c r="L5" s="18"/>
      <c r="M5" s="18"/>
      <c r="N5" s="18"/>
      <c r="O5" s="5"/>
      <c r="P5" s="20"/>
    </row>
    <row r="6" spans="1:26" ht="14.25" customHeight="1" thickBot="1" x14ac:dyDescent="0.25">
      <c r="A6" s="13"/>
      <c r="B6" s="16"/>
      <c r="C6" s="15" t="s">
        <v>98</v>
      </c>
      <c r="D6" s="16" t="s">
        <v>99</v>
      </c>
      <c r="E6" s="5" t="s">
        <v>107</v>
      </c>
      <c r="F6" s="5" t="s">
        <v>108</v>
      </c>
      <c r="G6" s="12" t="s">
        <v>19</v>
      </c>
      <c r="H6" s="12" t="s">
        <v>20</v>
      </c>
      <c r="I6" s="12" t="s">
        <v>146</v>
      </c>
      <c r="J6" s="18">
        <f>15000+14529.04</f>
        <v>29529.040000000001</v>
      </c>
      <c r="K6" s="18"/>
      <c r="L6" s="18">
        <v>15000</v>
      </c>
      <c r="M6" s="18">
        <v>14529.04</v>
      </c>
      <c r="N6" s="18"/>
      <c r="O6" s="5"/>
      <c r="P6" s="21">
        <f>K6+L6+M6+N6</f>
        <v>29529.040000000001</v>
      </c>
    </row>
    <row r="7" spans="1:26" ht="14.25" customHeight="1" x14ac:dyDescent="0.2">
      <c r="A7" s="13"/>
      <c r="B7" s="16"/>
      <c r="C7" s="15"/>
      <c r="D7" s="16"/>
      <c r="E7" s="5"/>
      <c r="F7" s="5"/>
      <c r="G7" s="12"/>
      <c r="H7" s="12" t="s">
        <v>21</v>
      </c>
      <c r="I7" s="12"/>
      <c r="J7" s="18"/>
      <c r="K7" s="18"/>
      <c r="L7" s="18"/>
      <c r="M7" s="18"/>
      <c r="N7" s="18"/>
      <c r="O7" s="5"/>
      <c r="P7" s="20"/>
    </row>
    <row r="8" spans="1:26" ht="14.25" customHeight="1" thickBot="1" x14ac:dyDescent="0.25">
      <c r="A8" s="13"/>
      <c r="B8" s="16"/>
      <c r="C8" s="15"/>
      <c r="D8" s="16"/>
      <c r="E8" s="5"/>
      <c r="F8" s="5"/>
      <c r="G8" s="12"/>
      <c r="H8" s="12" t="s">
        <v>109</v>
      </c>
      <c r="I8" s="12"/>
      <c r="J8" s="18"/>
      <c r="K8" s="18"/>
      <c r="L8" s="18"/>
      <c r="M8" s="18"/>
      <c r="N8" s="18"/>
      <c r="O8" s="5"/>
      <c r="P8" s="20"/>
    </row>
    <row r="9" spans="1:26" ht="14.25" customHeight="1" thickBot="1" x14ac:dyDescent="0.25">
      <c r="A9" s="13"/>
      <c r="B9" s="16"/>
      <c r="C9" s="15" t="s">
        <v>68</v>
      </c>
      <c r="D9" s="16" t="s">
        <v>23</v>
      </c>
      <c r="E9" s="12" t="s">
        <v>147</v>
      </c>
      <c r="F9" s="12" t="s">
        <v>148</v>
      </c>
      <c r="G9" s="12" t="s">
        <v>19</v>
      </c>
      <c r="H9" s="17" t="s">
        <v>20</v>
      </c>
      <c r="I9" s="12" t="s">
        <v>149</v>
      </c>
      <c r="J9" s="18">
        <v>15000</v>
      </c>
      <c r="K9" s="18">
        <v>2000</v>
      </c>
      <c r="L9" s="18">
        <v>9000</v>
      </c>
      <c r="M9" s="18">
        <v>0</v>
      </c>
      <c r="N9" s="18">
        <v>4000</v>
      </c>
      <c r="O9" s="5" t="s">
        <v>24</v>
      </c>
      <c r="P9" s="22">
        <f>K9+L9+M9+N9</f>
        <v>15000</v>
      </c>
    </row>
    <row r="10" spans="1:26" ht="14.25" customHeight="1" x14ac:dyDescent="0.2">
      <c r="A10" s="13"/>
      <c r="B10" s="16"/>
      <c r="C10" s="15"/>
      <c r="D10" s="16"/>
      <c r="E10" s="12"/>
      <c r="F10" s="12"/>
      <c r="G10" s="12"/>
      <c r="H10" s="12" t="s">
        <v>21</v>
      </c>
      <c r="I10" s="12"/>
      <c r="J10" s="18"/>
      <c r="K10" s="18"/>
      <c r="L10" s="18"/>
      <c r="M10" s="18"/>
      <c r="N10" s="18"/>
      <c r="O10" s="5"/>
      <c r="P10" s="20"/>
    </row>
    <row r="11" spans="1:26" ht="14.25" customHeight="1" thickBot="1" x14ac:dyDescent="0.25">
      <c r="A11" s="13"/>
      <c r="B11" s="16"/>
      <c r="C11" s="15"/>
      <c r="D11" s="16"/>
      <c r="E11" s="12"/>
      <c r="F11" s="12"/>
      <c r="G11" s="12"/>
      <c r="H11" s="12" t="s">
        <v>22</v>
      </c>
      <c r="I11" s="12"/>
      <c r="J11" s="18"/>
      <c r="K11" s="18"/>
      <c r="L11" s="18"/>
      <c r="M11" s="18"/>
      <c r="N11" s="18"/>
      <c r="O11" s="5"/>
      <c r="P11" s="20"/>
    </row>
    <row r="12" spans="1:26" ht="14.25" customHeight="1" thickBot="1" x14ac:dyDescent="0.25">
      <c r="A12" s="13"/>
      <c r="B12" s="16" t="s">
        <v>25</v>
      </c>
      <c r="C12" s="23">
        <v>33114.33</v>
      </c>
      <c r="D12" s="16"/>
      <c r="E12" s="12"/>
      <c r="F12" s="12"/>
      <c r="G12" s="12"/>
      <c r="H12" s="5" t="s">
        <v>26</v>
      </c>
      <c r="I12" s="5">
        <v>1.2</v>
      </c>
      <c r="J12" s="24"/>
      <c r="K12" s="24"/>
      <c r="L12" s="24"/>
      <c r="M12" s="24"/>
      <c r="N12" s="18"/>
      <c r="O12" s="5"/>
      <c r="P12" s="22">
        <f>C12+C13</f>
        <v>38081.479500000001</v>
      </c>
    </row>
    <row r="13" spans="1:26" ht="14.25" customHeight="1" thickBot="1" x14ac:dyDescent="0.25">
      <c r="A13" s="13"/>
      <c r="B13" s="25" t="s">
        <v>27</v>
      </c>
      <c r="C13" s="23">
        <f>C12*0.15</f>
        <v>4967.1495000000004</v>
      </c>
      <c r="D13" s="16"/>
      <c r="E13" s="12"/>
      <c r="F13" s="12"/>
      <c r="G13" s="12"/>
      <c r="H13" s="12"/>
      <c r="I13" s="12"/>
      <c r="J13" s="18"/>
      <c r="K13" s="18"/>
      <c r="L13" s="18"/>
      <c r="M13" s="18"/>
      <c r="N13" s="18"/>
      <c r="O13" s="5"/>
      <c r="P13" s="26">
        <f>P3+P9+P12+P6</f>
        <v>98610.519499999995</v>
      </c>
    </row>
    <row r="14" spans="1:26" ht="14.25" customHeight="1" thickBot="1" x14ac:dyDescent="0.25">
      <c r="A14" s="27">
        <v>2</v>
      </c>
      <c r="B14" s="28" t="s">
        <v>28</v>
      </c>
      <c r="C14" s="29" t="s">
        <v>71</v>
      </c>
      <c r="D14" s="30" t="s">
        <v>29</v>
      </c>
      <c r="E14" s="31" t="s">
        <v>150</v>
      </c>
      <c r="F14" s="31" t="s">
        <v>151</v>
      </c>
      <c r="G14" s="30" t="s">
        <v>19</v>
      </c>
      <c r="H14" s="30" t="s">
        <v>30</v>
      </c>
      <c r="I14" s="30" t="s">
        <v>152</v>
      </c>
      <c r="J14" s="32">
        <v>10480</v>
      </c>
      <c r="K14" s="32">
        <f>J14/4</f>
        <v>2620</v>
      </c>
      <c r="L14" s="32">
        <f t="shared" ref="L14:N14" si="1">K14</f>
        <v>2620</v>
      </c>
      <c r="M14" s="32">
        <f t="shared" si="1"/>
        <v>2620</v>
      </c>
      <c r="N14" s="32">
        <f t="shared" si="1"/>
        <v>2620</v>
      </c>
      <c r="O14" s="31" t="s">
        <v>31</v>
      </c>
      <c r="P14" s="22">
        <f>K14+L14+M14+N14</f>
        <v>10480</v>
      </c>
    </row>
    <row r="15" spans="1:26" ht="14.25" customHeight="1" thickBot="1" x14ac:dyDescent="0.25">
      <c r="A15" s="13"/>
      <c r="B15" s="14"/>
      <c r="C15" s="15"/>
      <c r="D15" s="16"/>
      <c r="E15" s="5"/>
      <c r="F15" s="5"/>
      <c r="G15" s="12"/>
      <c r="H15" s="12" t="s">
        <v>153</v>
      </c>
      <c r="I15" s="12"/>
      <c r="J15" s="18"/>
      <c r="K15" s="18"/>
      <c r="L15" s="18"/>
      <c r="M15" s="18"/>
      <c r="N15" s="18"/>
      <c r="O15" s="5"/>
      <c r="P15" s="20"/>
    </row>
    <row r="16" spans="1:26" ht="14.25" customHeight="1" thickBot="1" x14ac:dyDescent="0.25">
      <c r="A16" s="13"/>
      <c r="B16" s="16"/>
      <c r="C16" s="15" t="s">
        <v>72</v>
      </c>
      <c r="D16" s="16" t="s">
        <v>32</v>
      </c>
      <c r="E16" s="12" t="s">
        <v>154</v>
      </c>
      <c r="F16" s="12" t="s">
        <v>155</v>
      </c>
      <c r="G16" s="12" t="s">
        <v>19</v>
      </c>
      <c r="H16" s="17" t="s">
        <v>20</v>
      </c>
      <c r="I16" s="12" t="s">
        <v>156</v>
      </c>
      <c r="J16" s="18">
        <v>22500</v>
      </c>
      <c r="K16" s="18">
        <v>5000</v>
      </c>
      <c r="L16" s="18">
        <v>11000</v>
      </c>
      <c r="M16" s="18">
        <v>3000</v>
      </c>
      <c r="N16" s="18">
        <v>3500</v>
      </c>
      <c r="O16" s="5"/>
      <c r="P16" s="22">
        <f>K16+L16+M16+N16</f>
        <v>22500</v>
      </c>
    </row>
    <row r="17" spans="1:16" ht="14.25" customHeight="1" x14ac:dyDescent="0.2">
      <c r="A17" s="13"/>
      <c r="B17" s="16"/>
      <c r="C17" s="15"/>
      <c r="D17" s="16"/>
      <c r="E17" s="12"/>
      <c r="F17" s="12"/>
      <c r="G17" s="12"/>
      <c r="H17" s="12" t="s">
        <v>21</v>
      </c>
      <c r="I17" s="12"/>
      <c r="J17" s="18"/>
      <c r="K17" s="18"/>
      <c r="L17" s="18"/>
      <c r="M17" s="18"/>
      <c r="N17" s="18"/>
      <c r="O17" s="5"/>
      <c r="P17" s="20"/>
    </row>
    <row r="18" spans="1:16" ht="14.25" customHeight="1" thickBot="1" x14ac:dyDescent="0.25">
      <c r="A18" s="13"/>
      <c r="B18" s="16"/>
      <c r="C18" s="15"/>
      <c r="D18" s="16"/>
      <c r="E18" s="12"/>
      <c r="F18" s="12"/>
      <c r="G18" s="12"/>
      <c r="H18" s="16" t="s">
        <v>22</v>
      </c>
      <c r="I18" s="12"/>
      <c r="J18" s="18"/>
      <c r="K18" s="18"/>
      <c r="L18" s="18"/>
      <c r="M18" s="18"/>
      <c r="N18" s="18"/>
      <c r="O18" s="5"/>
      <c r="P18" s="20"/>
    </row>
    <row r="19" spans="1:16" ht="14.25" customHeight="1" thickBot="1" x14ac:dyDescent="0.25">
      <c r="A19" s="13"/>
      <c r="B19" s="16"/>
      <c r="C19" s="15" t="s">
        <v>100</v>
      </c>
      <c r="D19" s="16" t="s">
        <v>170</v>
      </c>
      <c r="E19" s="12" t="s">
        <v>112</v>
      </c>
      <c r="F19" s="12" t="s">
        <v>113</v>
      </c>
      <c r="G19" s="12" t="s">
        <v>19</v>
      </c>
      <c r="H19" s="16" t="s">
        <v>30</v>
      </c>
      <c r="I19" s="12" t="s">
        <v>157</v>
      </c>
      <c r="J19" s="18">
        <v>20000</v>
      </c>
      <c r="K19" s="18">
        <v>5000</v>
      </c>
      <c r="L19" s="18">
        <v>5000</v>
      </c>
      <c r="M19" s="18">
        <v>5000</v>
      </c>
      <c r="N19" s="18">
        <v>5000</v>
      </c>
      <c r="O19" s="5"/>
      <c r="P19" s="21">
        <f>K19+L19+M19+N19</f>
        <v>20000</v>
      </c>
    </row>
    <row r="20" spans="1:16" ht="14.25" customHeight="1" x14ac:dyDescent="0.2">
      <c r="A20" s="13"/>
      <c r="B20" s="16"/>
      <c r="C20" s="15"/>
      <c r="D20" s="16"/>
      <c r="E20" s="12"/>
      <c r="F20" s="12"/>
      <c r="G20" s="12"/>
      <c r="H20" s="12" t="s">
        <v>115</v>
      </c>
      <c r="I20" s="12"/>
      <c r="J20" s="18"/>
      <c r="K20" s="18"/>
      <c r="L20" s="18"/>
      <c r="M20" s="18"/>
      <c r="N20" s="18"/>
      <c r="O20" s="5"/>
      <c r="P20" s="20"/>
    </row>
    <row r="21" spans="1:16" ht="14.25" customHeight="1" thickBot="1" x14ac:dyDescent="0.25">
      <c r="A21" s="13"/>
      <c r="B21" s="16"/>
      <c r="C21" s="15"/>
      <c r="D21" s="16"/>
      <c r="E21" s="12"/>
      <c r="F21" s="12"/>
      <c r="G21" s="12"/>
      <c r="H21" s="12" t="s">
        <v>116</v>
      </c>
      <c r="I21" s="12"/>
      <c r="J21" s="18"/>
      <c r="K21" s="18"/>
      <c r="L21" s="18"/>
      <c r="M21" s="18"/>
      <c r="N21" s="18"/>
      <c r="O21" s="5"/>
      <c r="P21" s="20"/>
    </row>
    <row r="22" spans="1:16" ht="14.25" customHeight="1" thickBot="1" x14ac:dyDescent="0.25">
      <c r="A22" s="13"/>
      <c r="B22" s="16"/>
      <c r="C22" s="15" t="s">
        <v>73</v>
      </c>
      <c r="D22" s="16" t="s">
        <v>29</v>
      </c>
      <c r="E22" s="12" t="s">
        <v>158</v>
      </c>
      <c r="F22" s="12" t="s">
        <v>159</v>
      </c>
      <c r="G22" s="12" t="s">
        <v>19</v>
      </c>
      <c r="H22" s="17" t="s">
        <v>33</v>
      </c>
      <c r="I22" s="12" t="s">
        <v>160</v>
      </c>
      <c r="J22" s="18">
        <v>22500</v>
      </c>
      <c r="K22" s="18">
        <v>7000</v>
      </c>
      <c r="L22" s="18">
        <v>9000</v>
      </c>
      <c r="M22" s="18">
        <v>3000</v>
      </c>
      <c r="N22" s="18">
        <v>3500</v>
      </c>
      <c r="O22" s="5" t="s">
        <v>34</v>
      </c>
      <c r="P22" s="22">
        <f>K22+L22+M22+N22</f>
        <v>22500</v>
      </c>
    </row>
    <row r="23" spans="1:16" ht="14.25" customHeight="1" x14ac:dyDescent="0.2">
      <c r="A23" s="13"/>
      <c r="B23" s="16"/>
      <c r="C23" s="15"/>
      <c r="D23" s="16"/>
      <c r="E23" s="12"/>
      <c r="F23" s="12"/>
      <c r="G23" s="12"/>
      <c r="H23" s="12" t="s">
        <v>35</v>
      </c>
      <c r="I23" s="12"/>
      <c r="J23" s="18"/>
      <c r="K23" s="18"/>
      <c r="L23" s="18"/>
      <c r="M23" s="18"/>
      <c r="N23" s="18"/>
      <c r="O23" s="5"/>
      <c r="P23" s="20"/>
    </row>
    <row r="24" spans="1:16" ht="14.25" customHeight="1" thickBot="1" x14ac:dyDescent="0.25">
      <c r="A24" s="13"/>
      <c r="B24" s="16"/>
      <c r="C24" s="15"/>
      <c r="D24" s="16"/>
      <c r="E24" s="12"/>
      <c r="F24" s="12"/>
      <c r="G24" s="12"/>
      <c r="H24" s="12" t="s">
        <v>36</v>
      </c>
      <c r="I24" s="12"/>
      <c r="J24" s="18"/>
      <c r="K24" s="18"/>
      <c r="L24" s="18"/>
      <c r="M24" s="18"/>
      <c r="N24" s="18"/>
      <c r="O24" s="5"/>
      <c r="P24" s="20"/>
    </row>
    <row r="25" spans="1:16" ht="14.25" customHeight="1" thickBot="1" x14ac:dyDescent="0.25">
      <c r="A25" s="13"/>
      <c r="B25" s="16"/>
      <c r="C25" s="15" t="s">
        <v>74</v>
      </c>
      <c r="D25" s="16" t="s">
        <v>37</v>
      </c>
      <c r="E25" s="12" t="s">
        <v>38</v>
      </c>
      <c r="F25" s="12" t="s">
        <v>39</v>
      </c>
      <c r="G25" s="12" t="s">
        <v>19</v>
      </c>
      <c r="H25" s="17" t="s">
        <v>20</v>
      </c>
      <c r="I25" s="12" t="s">
        <v>161</v>
      </c>
      <c r="J25" s="18">
        <v>2000</v>
      </c>
      <c r="K25" s="18">
        <v>1000</v>
      </c>
      <c r="L25" s="18">
        <v>1000</v>
      </c>
      <c r="M25" s="18">
        <v>0</v>
      </c>
      <c r="N25" s="18">
        <v>0</v>
      </c>
      <c r="O25" s="5" t="s">
        <v>40</v>
      </c>
      <c r="P25" s="22">
        <f>K25+L25+M25+N25</f>
        <v>2000</v>
      </c>
    </row>
    <row r="26" spans="1:16" ht="14.25" customHeight="1" x14ac:dyDescent="0.2">
      <c r="A26" s="13"/>
      <c r="B26" s="16"/>
      <c r="C26" s="15"/>
      <c r="D26" s="16"/>
      <c r="E26" s="12"/>
      <c r="F26" s="12"/>
      <c r="G26" s="12"/>
      <c r="H26" s="12" t="s">
        <v>21</v>
      </c>
      <c r="I26" s="12"/>
      <c r="J26" s="18"/>
      <c r="K26" s="18"/>
      <c r="L26" s="18"/>
      <c r="M26" s="18"/>
      <c r="N26" s="18"/>
      <c r="O26" s="5"/>
      <c r="P26" s="20"/>
    </row>
    <row r="27" spans="1:16" ht="14.25" customHeight="1" thickBot="1" x14ac:dyDescent="0.25">
      <c r="A27" s="13"/>
      <c r="B27" s="16"/>
      <c r="C27" s="15"/>
      <c r="D27" s="16"/>
      <c r="E27" s="12"/>
      <c r="F27" s="12"/>
      <c r="G27" s="12"/>
      <c r="H27" s="12" t="s">
        <v>22</v>
      </c>
      <c r="I27" s="12"/>
      <c r="J27" s="18"/>
      <c r="K27" s="18"/>
      <c r="L27" s="18"/>
      <c r="M27" s="18"/>
      <c r="N27" s="18"/>
      <c r="O27" s="5"/>
      <c r="P27" s="20"/>
    </row>
    <row r="28" spans="1:16" ht="14.25" customHeight="1" thickBot="1" x14ac:dyDescent="0.25">
      <c r="A28" s="13"/>
      <c r="B28" s="16"/>
      <c r="C28" s="15" t="s">
        <v>106</v>
      </c>
      <c r="D28" s="16" t="s">
        <v>114</v>
      </c>
      <c r="E28" s="12" t="s">
        <v>118</v>
      </c>
      <c r="F28" s="12" t="s">
        <v>122</v>
      </c>
      <c r="G28" s="12" t="s">
        <v>123</v>
      </c>
      <c r="H28" s="12" t="s">
        <v>121</v>
      </c>
      <c r="I28" s="12" t="s">
        <v>162</v>
      </c>
      <c r="J28" s="18">
        <v>4000</v>
      </c>
      <c r="K28" s="18">
        <v>1000</v>
      </c>
      <c r="L28" s="18">
        <v>1000</v>
      </c>
      <c r="M28" s="18">
        <v>1000</v>
      </c>
      <c r="N28" s="18">
        <v>1000</v>
      </c>
      <c r="O28" s="5"/>
      <c r="P28" s="21">
        <f>K28+L28+M28+N28</f>
        <v>4000</v>
      </c>
    </row>
    <row r="29" spans="1:16" ht="14.25" customHeight="1" x14ac:dyDescent="0.2">
      <c r="A29" s="13"/>
      <c r="B29" s="16"/>
      <c r="C29" s="15"/>
      <c r="D29" s="16"/>
      <c r="E29" s="12"/>
      <c r="F29" s="12"/>
      <c r="G29" s="12"/>
      <c r="H29" s="12" t="s">
        <v>119</v>
      </c>
      <c r="I29" s="12"/>
      <c r="J29" s="18"/>
      <c r="K29" s="18"/>
      <c r="L29" s="18"/>
      <c r="M29" s="18"/>
      <c r="N29" s="18"/>
      <c r="O29" s="5"/>
      <c r="P29" s="20"/>
    </row>
    <row r="30" spans="1:16" ht="14.25" customHeight="1" thickBot="1" x14ac:dyDescent="0.25">
      <c r="A30" s="13"/>
      <c r="B30" s="16"/>
      <c r="C30" s="15"/>
      <c r="D30" s="16"/>
      <c r="E30" s="12"/>
      <c r="F30" s="12"/>
      <c r="G30" s="12"/>
      <c r="H30" s="12" t="s">
        <v>120</v>
      </c>
      <c r="I30" s="12"/>
      <c r="J30" s="18"/>
      <c r="K30" s="18"/>
      <c r="L30" s="18"/>
      <c r="M30" s="18"/>
      <c r="N30" s="18"/>
      <c r="O30" s="5"/>
      <c r="P30" s="20"/>
    </row>
    <row r="31" spans="1:16" ht="13.25" customHeight="1" thickBot="1" x14ac:dyDescent="0.25">
      <c r="A31" s="13"/>
      <c r="B31" s="16"/>
      <c r="C31" s="15" t="s">
        <v>41</v>
      </c>
      <c r="D31" s="16" t="s">
        <v>29</v>
      </c>
      <c r="E31" s="12" t="s">
        <v>42</v>
      </c>
      <c r="F31" s="12" t="s">
        <v>39</v>
      </c>
      <c r="G31" s="12" t="s">
        <v>19</v>
      </c>
      <c r="H31" s="17" t="s">
        <v>33</v>
      </c>
      <c r="I31" s="12" t="s">
        <v>42</v>
      </c>
      <c r="J31" s="18">
        <v>0</v>
      </c>
      <c r="K31" s="18">
        <f>J31/2</f>
        <v>0</v>
      </c>
      <c r="L31" s="18">
        <f>J31/2</f>
        <v>0</v>
      </c>
      <c r="M31" s="18">
        <v>0</v>
      </c>
      <c r="N31" s="18">
        <v>0</v>
      </c>
      <c r="O31" s="5" t="s">
        <v>43</v>
      </c>
      <c r="P31" s="22">
        <f>J31</f>
        <v>0</v>
      </c>
    </row>
    <row r="32" spans="1:16" ht="14.25" customHeight="1" x14ac:dyDescent="0.2">
      <c r="A32" s="13"/>
      <c r="B32" s="16"/>
      <c r="C32" s="15"/>
      <c r="D32" s="16"/>
      <c r="E32" s="12"/>
      <c r="F32" s="12"/>
      <c r="G32" s="12"/>
      <c r="H32" s="12" t="s">
        <v>35</v>
      </c>
      <c r="I32" s="12"/>
      <c r="J32" s="18"/>
      <c r="K32" s="18"/>
      <c r="L32" s="18"/>
      <c r="M32" s="18"/>
      <c r="N32" s="18"/>
      <c r="O32" s="5"/>
      <c r="P32" s="20"/>
    </row>
    <row r="33" spans="1:16" ht="14.25" customHeight="1" thickBot="1" x14ac:dyDescent="0.25">
      <c r="A33" s="13"/>
      <c r="B33" s="16"/>
      <c r="C33" s="15"/>
      <c r="D33" s="16"/>
      <c r="E33" s="12"/>
      <c r="F33" s="12"/>
      <c r="G33" s="12"/>
      <c r="H33" s="12" t="s">
        <v>36</v>
      </c>
      <c r="I33" s="12"/>
      <c r="J33" s="18"/>
      <c r="K33" s="18"/>
      <c r="L33" s="18"/>
      <c r="M33" s="18"/>
      <c r="N33" s="18"/>
      <c r="O33" s="5"/>
      <c r="P33" s="20"/>
    </row>
    <row r="34" spans="1:16" ht="14.25" customHeight="1" thickBot="1" x14ac:dyDescent="0.25">
      <c r="A34" s="13"/>
      <c r="B34" s="16" t="s">
        <v>25</v>
      </c>
      <c r="C34" s="23">
        <v>43282.13</v>
      </c>
      <c r="D34" s="16"/>
      <c r="E34" s="12"/>
      <c r="F34" s="12"/>
      <c r="G34" s="12"/>
      <c r="H34" s="5" t="s">
        <v>26</v>
      </c>
      <c r="I34" s="5">
        <v>0.5</v>
      </c>
      <c r="J34" s="24"/>
      <c r="K34" s="24"/>
      <c r="L34" s="24"/>
      <c r="M34" s="24"/>
      <c r="N34" s="18"/>
      <c r="O34" s="5"/>
      <c r="P34" s="22">
        <f>C34+C35</f>
        <v>49774.449499999995</v>
      </c>
    </row>
    <row r="35" spans="1:16" ht="14.25" customHeight="1" thickBot="1" x14ac:dyDescent="0.25">
      <c r="A35" s="33"/>
      <c r="B35" s="34" t="s">
        <v>27</v>
      </c>
      <c r="C35" s="35">
        <f>C34*0.15</f>
        <v>6492.3194999999996</v>
      </c>
      <c r="D35" s="34"/>
      <c r="E35" s="34"/>
      <c r="F35" s="34"/>
      <c r="G35" s="34"/>
      <c r="H35" s="34"/>
      <c r="I35" s="34"/>
      <c r="J35" s="36"/>
      <c r="K35" s="36"/>
      <c r="L35" s="36"/>
      <c r="M35" s="36"/>
      <c r="N35" s="36"/>
      <c r="O35" s="37"/>
      <c r="P35" s="22">
        <f>P14+P16+P22+P25+P31+P34+P19+P28</f>
        <v>131254.44949999999</v>
      </c>
    </row>
    <row r="36" spans="1:16" ht="14.25" customHeight="1" thickBot="1" x14ac:dyDescent="0.25">
      <c r="A36" s="27">
        <v>3</v>
      </c>
      <c r="B36" s="28" t="s">
        <v>44</v>
      </c>
      <c r="C36" s="29" t="s">
        <v>79</v>
      </c>
      <c r="D36" s="30" t="s">
        <v>45</v>
      </c>
      <c r="E36" s="31" t="s">
        <v>46</v>
      </c>
      <c r="F36" s="31" t="s">
        <v>47</v>
      </c>
      <c r="G36" s="30" t="s">
        <v>19</v>
      </c>
      <c r="H36" s="17" t="s">
        <v>20</v>
      </c>
      <c r="I36" s="30" t="s">
        <v>48</v>
      </c>
      <c r="J36" s="32">
        <v>5645</v>
      </c>
      <c r="K36" s="32">
        <v>1000</v>
      </c>
      <c r="L36" s="32">
        <v>3000</v>
      </c>
      <c r="M36" s="32">
        <v>645</v>
      </c>
      <c r="N36" s="32">
        <v>1000</v>
      </c>
      <c r="O36" s="31"/>
      <c r="P36" s="22">
        <f>K36+L36+M36+N36</f>
        <v>5645</v>
      </c>
    </row>
    <row r="37" spans="1:16" ht="14.25" customHeight="1" x14ac:dyDescent="0.2">
      <c r="A37" s="13"/>
      <c r="B37" s="14"/>
      <c r="C37" s="15"/>
      <c r="D37" s="16"/>
      <c r="E37" s="5"/>
      <c r="F37" s="5"/>
      <c r="G37" s="12"/>
      <c r="H37" s="12" t="s">
        <v>21</v>
      </c>
      <c r="I37" s="12"/>
      <c r="J37" s="18"/>
      <c r="K37" s="18"/>
      <c r="L37" s="18"/>
      <c r="M37" s="18"/>
      <c r="N37" s="18"/>
      <c r="O37" s="5"/>
      <c r="P37" s="20"/>
    </row>
    <row r="38" spans="1:16" ht="14.25" customHeight="1" thickBot="1" x14ac:dyDescent="0.25">
      <c r="A38" s="13"/>
      <c r="B38" s="14"/>
      <c r="C38" s="15"/>
      <c r="D38" s="16"/>
      <c r="E38" s="5"/>
      <c r="F38" s="5"/>
      <c r="G38" s="12"/>
      <c r="H38" s="12" t="s">
        <v>22</v>
      </c>
      <c r="I38" s="12"/>
      <c r="J38" s="18"/>
      <c r="K38" s="18"/>
      <c r="L38" s="18"/>
      <c r="M38" s="18"/>
      <c r="N38" s="18"/>
      <c r="O38" s="5"/>
      <c r="P38" s="20"/>
    </row>
    <row r="39" spans="1:16" ht="14.25" customHeight="1" thickBot="1" x14ac:dyDescent="0.25">
      <c r="A39" s="13"/>
      <c r="B39" s="14"/>
      <c r="C39" s="15" t="s">
        <v>104</v>
      </c>
      <c r="D39" s="16" t="s">
        <v>124</v>
      </c>
      <c r="E39" s="5" t="s">
        <v>127</v>
      </c>
      <c r="F39" s="5" t="s">
        <v>128</v>
      </c>
      <c r="G39" s="12" t="s">
        <v>129</v>
      </c>
      <c r="H39" s="17" t="s">
        <v>20</v>
      </c>
      <c r="I39" s="12" t="s">
        <v>163</v>
      </c>
      <c r="J39" s="18">
        <v>800</v>
      </c>
      <c r="K39" s="18">
        <v>400</v>
      </c>
      <c r="L39" s="18">
        <v>400</v>
      </c>
      <c r="M39" s="18"/>
      <c r="N39" s="18"/>
      <c r="O39" s="5"/>
      <c r="P39" s="21">
        <f>K39+L39+M39+N39</f>
        <v>800</v>
      </c>
    </row>
    <row r="40" spans="1:16" ht="14.25" customHeight="1" x14ac:dyDescent="0.2">
      <c r="A40" s="13"/>
      <c r="B40" s="14"/>
      <c r="C40" s="15"/>
      <c r="D40" s="16"/>
      <c r="E40" s="5"/>
      <c r="F40" s="5"/>
      <c r="G40" s="12"/>
      <c r="H40" s="12" t="s">
        <v>21</v>
      </c>
      <c r="I40" s="12"/>
      <c r="J40" s="18"/>
      <c r="K40" s="18"/>
      <c r="L40" s="18"/>
      <c r="M40" s="18"/>
      <c r="N40" s="18"/>
      <c r="O40" s="5"/>
      <c r="P40" s="20"/>
    </row>
    <row r="41" spans="1:16" ht="14.25" customHeight="1" thickBot="1" x14ac:dyDescent="0.25">
      <c r="A41" s="13"/>
      <c r="B41" s="14"/>
      <c r="C41" s="15"/>
      <c r="D41" s="16"/>
      <c r="E41" s="5"/>
      <c r="F41" s="5"/>
      <c r="G41" s="12"/>
      <c r="H41" s="12" t="s">
        <v>22</v>
      </c>
      <c r="I41" s="12"/>
      <c r="J41" s="18"/>
      <c r="K41" s="18"/>
      <c r="L41" s="18"/>
      <c r="M41" s="18"/>
      <c r="N41" s="18"/>
      <c r="O41" s="5"/>
      <c r="P41" s="20"/>
    </row>
    <row r="42" spans="1:16" ht="14.25" customHeight="1" thickBot="1" x14ac:dyDescent="0.25">
      <c r="A42" s="13"/>
      <c r="B42" s="16"/>
      <c r="C42" s="15" t="s">
        <v>81</v>
      </c>
      <c r="D42" s="16" t="s">
        <v>49</v>
      </c>
      <c r="E42" s="12" t="s">
        <v>50</v>
      </c>
      <c r="F42" s="12" t="s">
        <v>164</v>
      </c>
      <c r="G42" s="12" t="s">
        <v>19</v>
      </c>
      <c r="H42" s="17" t="s">
        <v>20</v>
      </c>
      <c r="I42" s="12" t="s">
        <v>165</v>
      </c>
      <c r="J42" s="18">
        <v>4650</v>
      </c>
      <c r="K42" s="18">
        <v>1650</v>
      </c>
      <c r="L42" s="18">
        <v>2000</v>
      </c>
      <c r="M42" s="18"/>
      <c r="N42" s="18">
        <v>1000</v>
      </c>
      <c r="O42" s="5"/>
      <c r="P42" s="22">
        <f>K42+L42+M42+N42</f>
        <v>4650</v>
      </c>
    </row>
    <row r="43" spans="1:16" ht="14.25" customHeight="1" x14ac:dyDescent="0.2">
      <c r="A43" s="13"/>
      <c r="B43" s="16"/>
      <c r="C43" s="15"/>
      <c r="D43" s="16"/>
      <c r="E43" s="12"/>
      <c r="F43" s="12"/>
      <c r="G43" s="12"/>
      <c r="H43" s="12" t="s">
        <v>21</v>
      </c>
      <c r="I43" s="12"/>
      <c r="J43" s="18"/>
      <c r="K43" s="18"/>
      <c r="L43" s="18"/>
      <c r="M43" s="18"/>
      <c r="N43" s="18"/>
      <c r="O43" s="5"/>
      <c r="P43" s="20"/>
    </row>
    <row r="44" spans="1:16" ht="14.25" customHeight="1" thickBot="1" x14ac:dyDescent="0.25">
      <c r="A44" s="13"/>
      <c r="B44" s="16"/>
      <c r="C44" s="15"/>
      <c r="D44" s="16"/>
      <c r="E44" s="12"/>
      <c r="F44" s="12"/>
      <c r="G44" s="12"/>
      <c r="H44" s="12" t="s">
        <v>22</v>
      </c>
      <c r="I44" s="12"/>
      <c r="J44" s="18"/>
      <c r="K44" s="18"/>
      <c r="L44" s="18"/>
      <c r="M44" s="18"/>
      <c r="N44" s="18"/>
      <c r="O44" s="5"/>
      <c r="P44" s="20"/>
    </row>
    <row r="45" spans="1:16" ht="14.25" customHeight="1" thickBot="1" x14ac:dyDescent="0.25">
      <c r="A45" s="13"/>
      <c r="B45" s="16"/>
      <c r="C45" s="15" t="s">
        <v>102</v>
      </c>
      <c r="D45" s="16" t="s">
        <v>125</v>
      </c>
      <c r="E45" s="16" t="s">
        <v>143</v>
      </c>
      <c r="F45" s="12" t="s">
        <v>130</v>
      </c>
      <c r="G45" s="12" t="s">
        <v>131</v>
      </c>
      <c r="H45" s="17" t="s">
        <v>20</v>
      </c>
      <c r="I45" s="12" t="s">
        <v>166</v>
      </c>
      <c r="J45" s="18">
        <v>2400</v>
      </c>
      <c r="K45" s="18">
        <v>1200</v>
      </c>
      <c r="L45" s="18">
        <v>1200</v>
      </c>
      <c r="M45" s="18"/>
      <c r="N45" s="18"/>
      <c r="O45" s="5"/>
      <c r="P45" s="21">
        <f>K45+L45+M45+N45</f>
        <v>2400</v>
      </c>
    </row>
    <row r="46" spans="1:16" ht="14.25" customHeight="1" x14ac:dyDescent="0.2">
      <c r="A46" s="13"/>
      <c r="B46" s="16"/>
      <c r="C46" s="15"/>
      <c r="D46" s="16"/>
      <c r="E46" s="12"/>
      <c r="F46" s="12"/>
      <c r="G46" s="12"/>
      <c r="H46" s="12" t="s">
        <v>21</v>
      </c>
      <c r="I46" s="12"/>
      <c r="J46" s="18"/>
      <c r="K46" s="18"/>
      <c r="L46" s="18"/>
      <c r="M46" s="18"/>
      <c r="N46" s="18"/>
      <c r="O46" s="5"/>
      <c r="P46" s="20"/>
    </row>
    <row r="47" spans="1:16" ht="14.25" customHeight="1" thickBot="1" x14ac:dyDescent="0.25">
      <c r="A47" s="13"/>
      <c r="B47" s="16"/>
      <c r="C47" s="15"/>
      <c r="D47" s="16"/>
      <c r="E47" s="12"/>
      <c r="F47" s="12"/>
      <c r="G47" s="12"/>
      <c r="H47" s="12" t="s">
        <v>22</v>
      </c>
      <c r="I47" s="12"/>
      <c r="J47" s="18"/>
      <c r="K47" s="18"/>
      <c r="L47" s="18"/>
      <c r="M47" s="18"/>
      <c r="N47" s="18"/>
      <c r="O47" s="5"/>
      <c r="P47" s="20"/>
    </row>
    <row r="48" spans="1:16" ht="14.25" customHeight="1" thickBot="1" x14ac:dyDescent="0.25">
      <c r="A48" s="13"/>
      <c r="B48" s="16"/>
      <c r="C48" s="15" t="s">
        <v>103</v>
      </c>
      <c r="D48" s="16" t="s">
        <v>124</v>
      </c>
      <c r="E48" s="12" t="s">
        <v>134</v>
      </c>
      <c r="F48" s="12" t="s">
        <v>132</v>
      </c>
      <c r="G48" s="12" t="s">
        <v>129</v>
      </c>
      <c r="H48" s="17" t="s">
        <v>20</v>
      </c>
      <c r="I48" s="12" t="s">
        <v>167</v>
      </c>
      <c r="J48" s="18">
        <v>2000</v>
      </c>
      <c r="K48" s="18">
        <v>500</v>
      </c>
      <c r="L48" s="18">
        <v>1000</v>
      </c>
      <c r="M48" s="18"/>
      <c r="N48" s="18">
        <v>500</v>
      </c>
      <c r="O48" s="5"/>
      <c r="P48" s="21">
        <f>K48+L48+M48+N48</f>
        <v>2000</v>
      </c>
    </row>
    <row r="49" spans="1:16" ht="14.25" customHeight="1" x14ac:dyDescent="0.2">
      <c r="A49" s="13"/>
      <c r="B49" s="16"/>
      <c r="C49" s="15"/>
      <c r="D49" s="16"/>
      <c r="E49" s="12"/>
      <c r="F49" s="12"/>
      <c r="G49" s="12"/>
      <c r="H49" s="12" t="s">
        <v>21</v>
      </c>
      <c r="I49" s="12"/>
      <c r="J49" s="18"/>
      <c r="K49" s="18"/>
      <c r="L49" s="18"/>
      <c r="M49" s="18"/>
      <c r="N49" s="18"/>
      <c r="O49" s="5"/>
      <c r="P49" s="20"/>
    </row>
    <row r="50" spans="1:16" ht="14.25" customHeight="1" thickBot="1" x14ac:dyDescent="0.25">
      <c r="A50" s="13"/>
      <c r="B50" s="16"/>
      <c r="C50" s="15"/>
      <c r="D50" s="16"/>
      <c r="E50" s="12"/>
      <c r="F50" s="12"/>
      <c r="G50" s="12"/>
      <c r="H50" s="12" t="s">
        <v>22</v>
      </c>
      <c r="I50" s="12"/>
      <c r="J50" s="18"/>
      <c r="K50" s="18"/>
      <c r="L50" s="18"/>
      <c r="M50" s="18"/>
      <c r="N50" s="18"/>
      <c r="O50" s="5"/>
      <c r="P50" s="20"/>
    </row>
    <row r="51" spans="1:16" ht="14.25" customHeight="1" thickBot="1" x14ac:dyDescent="0.25">
      <c r="A51" s="13"/>
      <c r="B51" s="16"/>
      <c r="C51" s="15" t="s">
        <v>82</v>
      </c>
      <c r="D51" s="16" t="s">
        <v>45</v>
      </c>
      <c r="E51" s="12" t="s">
        <v>51</v>
      </c>
      <c r="F51" s="12" t="s">
        <v>168</v>
      </c>
      <c r="G51" s="12" t="s">
        <v>19</v>
      </c>
      <c r="H51" s="17" t="s">
        <v>20</v>
      </c>
      <c r="I51" s="12" t="s">
        <v>169</v>
      </c>
      <c r="J51" s="18">
        <v>6800</v>
      </c>
      <c r="K51" s="18">
        <v>2000</v>
      </c>
      <c r="L51" s="18">
        <v>2000</v>
      </c>
      <c r="M51" s="18">
        <v>800</v>
      </c>
      <c r="N51" s="18">
        <v>2000</v>
      </c>
      <c r="O51" s="5"/>
      <c r="P51" s="22">
        <f>K51+L51+M51+N51</f>
        <v>6800</v>
      </c>
    </row>
    <row r="52" spans="1:16" ht="14.25" customHeight="1" x14ac:dyDescent="0.2">
      <c r="A52" s="13"/>
      <c r="B52" s="16"/>
      <c r="C52" s="15"/>
      <c r="D52" s="16"/>
      <c r="E52" s="12"/>
      <c r="F52" s="12"/>
      <c r="G52" s="12"/>
      <c r="H52" s="12" t="s">
        <v>21</v>
      </c>
      <c r="I52" s="12"/>
      <c r="J52" s="18"/>
      <c r="K52" s="18"/>
      <c r="L52" s="18"/>
      <c r="M52" s="18"/>
      <c r="N52" s="18"/>
      <c r="O52" s="5"/>
      <c r="P52" s="20"/>
    </row>
    <row r="53" spans="1:16" ht="14.25" customHeight="1" thickBot="1" x14ac:dyDescent="0.25">
      <c r="A53" s="13"/>
      <c r="B53" s="16"/>
      <c r="C53" s="15"/>
      <c r="D53" s="16"/>
      <c r="E53" s="12"/>
      <c r="F53" s="12"/>
      <c r="G53" s="12"/>
      <c r="H53" s="12" t="s">
        <v>22</v>
      </c>
      <c r="I53" s="12"/>
      <c r="J53" s="18"/>
      <c r="K53" s="18"/>
      <c r="L53" s="18"/>
      <c r="M53" s="18"/>
      <c r="N53" s="18"/>
      <c r="O53" s="5"/>
      <c r="P53" s="20"/>
    </row>
    <row r="54" spans="1:16" ht="14.25" customHeight="1" thickBot="1" x14ac:dyDescent="0.25">
      <c r="A54" s="13"/>
      <c r="B54" s="16" t="s">
        <v>25</v>
      </c>
      <c r="C54" s="23">
        <v>20556</v>
      </c>
      <c r="D54" s="16"/>
      <c r="E54" s="12"/>
      <c r="F54" s="12"/>
      <c r="G54" s="12"/>
      <c r="H54" s="5" t="s">
        <v>26</v>
      </c>
      <c r="I54" s="5">
        <v>0.5</v>
      </c>
      <c r="J54" s="24"/>
      <c r="K54" s="24"/>
      <c r="L54" s="24"/>
      <c r="M54" s="24"/>
      <c r="N54" s="18"/>
      <c r="O54" s="5"/>
      <c r="P54" s="22">
        <f>C54+C55</f>
        <v>23639.4</v>
      </c>
    </row>
    <row r="55" spans="1:16" ht="14.25" customHeight="1" thickBot="1" x14ac:dyDescent="0.25">
      <c r="A55" s="38"/>
      <c r="B55" s="39" t="s">
        <v>27</v>
      </c>
      <c r="C55" s="40">
        <f>C54*0.15</f>
        <v>3083.4</v>
      </c>
      <c r="D55" s="34"/>
      <c r="E55" s="34"/>
      <c r="F55" s="34"/>
      <c r="G55" s="34"/>
      <c r="H55" s="34"/>
      <c r="I55" s="34"/>
      <c r="J55" s="34"/>
      <c r="K55" s="34"/>
      <c r="L55" s="34"/>
      <c r="M55" s="34"/>
      <c r="N55" s="34"/>
      <c r="O55" s="37"/>
      <c r="P55" s="22">
        <f>P36+P42+P51+P54+P39+P45+P48</f>
        <v>45934.400000000001</v>
      </c>
    </row>
    <row r="56" spans="1:16" ht="14.25" customHeight="1" x14ac:dyDescent="0.2">
      <c r="O56" s="41" t="s">
        <v>52</v>
      </c>
      <c r="P56" s="42">
        <f>P3+P9+P14+P16+P22+P25+P31+P36+P42+P51+P6+P19+P28+P39+P45+P48</f>
        <v>164304.04</v>
      </c>
    </row>
    <row r="57" spans="1:16" ht="14.25" customHeight="1" x14ac:dyDescent="0.2">
      <c r="O57" s="43" t="s">
        <v>53</v>
      </c>
      <c r="P57" s="44">
        <f>C12+C34+C54</f>
        <v>96952.459999999992</v>
      </c>
    </row>
    <row r="58" spans="1:16" ht="14.25" customHeight="1" x14ac:dyDescent="0.2">
      <c r="O58" s="45" t="s">
        <v>54</v>
      </c>
      <c r="P58" s="46">
        <f>C13+C35+C55</f>
        <v>14542.869000000001</v>
      </c>
    </row>
    <row r="59" spans="1:16" ht="14.25" customHeight="1" x14ac:dyDescent="0.2">
      <c r="O59" s="47" t="s">
        <v>55</v>
      </c>
      <c r="P59" s="48">
        <f>P13+P35+P55</f>
        <v>275799.36900000001</v>
      </c>
    </row>
    <row r="60" spans="1:16" ht="14.25" customHeight="1" x14ac:dyDescent="0.2">
      <c r="O60" s="49" t="s">
        <v>56</v>
      </c>
      <c r="P60" s="50">
        <f>P59*0.84</f>
        <v>231671.46995999999</v>
      </c>
    </row>
    <row r="61" spans="1:16" ht="14.25" customHeight="1" x14ac:dyDescent="0.2">
      <c r="O61" s="51" t="s">
        <v>57</v>
      </c>
      <c r="P61" s="52">
        <f>P59*0.16</f>
        <v>44127.899040000004</v>
      </c>
    </row>
    <row r="62" spans="1:16" ht="14.25" customHeight="1" x14ac:dyDescent="0.2">
      <c r="O62" s="53" t="s">
        <v>58</v>
      </c>
      <c r="P62" s="54">
        <f>P60+P61</f>
        <v>275799.36900000001</v>
      </c>
    </row>
    <row r="63" spans="1:16" ht="14.25" customHeight="1" x14ac:dyDescent="0.2">
      <c r="O63" s="5"/>
    </row>
    <row r="64" spans="1:16" ht="14.25" customHeight="1" x14ac:dyDescent="0.2">
      <c r="O64" s="5"/>
    </row>
    <row r="65" spans="15:15" ht="14.25" customHeight="1" x14ac:dyDescent="0.2">
      <c r="O65" s="5"/>
    </row>
    <row r="66" spans="15:15" ht="14.25" customHeight="1" x14ac:dyDescent="0.2">
      <c r="O66" s="5"/>
    </row>
    <row r="67" spans="15:15" ht="14.25" customHeight="1" x14ac:dyDescent="0.2">
      <c r="O67" s="5"/>
    </row>
    <row r="68" spans="15:15" ht="14.25" customHeight="1" x14ac:dyDescent="0.2">
      <c r="O68" s="5"/>
    </row>
    <row r="69" spans="15:15" ht="14.25" customHeight="1" x14ac:dyDescent="0.2">
      <c r="O69" s="5"/>
    </row>
    <row r="70" spans="15:15" ht="14.25" customHeight="1" x14ac:dyDescent="0.2">
      <c r="O70" s="5"/>
    </row>
    <row r="71" spans="15:15" ht="14.25" customHeight="1" x14ac:dyDescent="0.2">
      <c r="O71" s="5"/>
    </row>
    <row r="72" spans="15:15" ht="14.25" customHeight="1" x14ac:dyDescent="0.2">
      <c r="O72" s="5"/>
    </row>
    <row r="73" spans="15:15" ht="14.25" customHeight="1" x14ac:dyDescent="0.2">
      <c r="O73" s="5"/>
    </row>
    <row r="74" spans="15:15" ht="14.25" customHeight="1" x14ac:dyDescent="0.2">
      <c r="O74" s="5"/>
    </row>
    <row r="75" spans="15:15" ht="14.25" customHeight="1" x14ac:dyDescent="0.2">
      <c r="O75" s="5"/>
    </row>
    <row r="76" spans="15:15" ht="14.25" customHeight="1" x14ac:dyDescent="0.2">
      <c r="O76" s="5"/>
    </row>
    <row r="77" spans="15:15" ht="14.25" customHeight="1" x14ac:dyDescent="0.2">
      <c r="O77" s="5"/>
    </row>
    <row r="78" spans="15:15" ht="14.25" customHeight="1" x14ac:dyDescent="0.2">
      <c r="O78" s="5"/>
    </row>
    <row r="79" spans="15:15" ht="14.25" customHeight="1" x14ac:dyDescent="0.2">
      <c r="O79" s="5"/>
    </row>
    <row r="80" spans="15:15" ht="14.25" customHeight="1" x14ac:dyDescent="0.2">
      <c r="O80" s="5"/>
    </row>
    <row r="81" spans="15:15" ht="14.25" customHeight="1" x14ac:dyDescent="0.2">
      <c r="O81" s="5"/>
    </row>
    <row r="82" spans="15:15" ht="14.25" customHeight="1" x14ac:dyDescent="0.2">
      <c r="O82" s="5"/>
    </row>
    <row r="83" spans="15:15" ht="14.25" customHeight="1" x14ac:dyDescent="0.2">
      <c r="O83" s="5"/>
    </row>
    <row r="84" spans="15:15" ht="14.25" customHeight="1" x14ac:dyDescent="0.2">
      <c r="O84" s="5"/>
    </row>
    <row r="85" spans="15:15" ht="14.25" customHeight="1" x14ac:dyDescent="0.2">
      <c r="O85" s="5"/>
    </row>
    <row r="86" spans="15:15" ht="14.25" customHeight="1" x14ac:dyDescent="0.2">
      <c r="O86" s="5"/>
    </row>
    <row r="87" spans="15:15" ht="14.25" customHeight="1" x14ac:dyDescent="0.2">
      <c r="O87" s="5"/>
    </row>
    <row r="88" spans="15:15" ht="14.25" customHeight="1" x14ac:dyDescent="0.2">
      <c r="O88" s="5"/>
    </row>
    <row r="89" spans="15:15" ht="14.25" customHeight="1" x14ac:dyDescent="0.2">
      <c r="O89" s="5"/>
    </row>
    <row r="90" spans="15:15" ht="14.25" customHeight="1" x14ac:dyDescent="0.2">
      <c r="O90" s="5"/>
    </row>
    <row r="91" spans="15:15" ht="14.25" customHeight="1" x14ac:dyDescent="0.2">
      <c r="O91" s="5"/>
    </row>
    <row r="92" spans="15:15" ht="14.25" customHeight="1" x14ac:dyDescent="0.2">
      <c r="O92" s="5"/>
    </row>
    <row r="93" spans="15:15" ht="14.25" customHeight="1" x14ac:dyDescent="0.2">
      <c r="O93" s="5"/>
    </row>
    <row r="94" spans="15:15" ht="14.25" customHeight="1" x14ac:dyDescent="0.2">
      <c r="O94" s="5"/>
    </row>
    <row r="95" spans="15:15" ht="14.25" customHeight="1" x14ac:dyDescent="0.2">
      <c r="O95" s="5"/>
    </row>
    <row r="96" spans="15:15" ht="14.25" customHeight="1" x14ac:dyDescent="0.2">
      <c r="O96" s="5"/>
    </row>
    <row r="97" spans="15:15" ht="14.25" customHeight="1" x14ac:dyDescent="0.2">
      <c r="O97" s="5"/>
    </row>
    <row r="98" spans="15:15" ht="14.25" customHeight="1" x14ac:dyDescent="0.2">
      <c r="O98" s="5"/>
    </row>
    <row r="99" spans="15:15" ht="14.25" customHeight="1" x14ac:dyDescent="0.2">
      <c r="O99" s="5"/>
    </row>
    <row r="100" spans="15:15" ht="14.25" customHeight="1" x14ac:dyDescent="0.2">
      <c r="O100" s="5"/>
    </row>
    <row r="101" spans="15:15" ht="14.25" customHeight="1" x14ac:dyDescent="0.2">
      <c r="O101" s="5"/>
    </row>
    <row r="102" spans="15:15" ht="14.25" customHeight="1" x14ac:dyDescent="0.2">
      <c r="O102" s="5"/>
    </row>
    <row r="103" spans="15:15" ht="14.25" customHeight="1" x14ac:dyDescent="0.2">
      <c r="O103" s="5"/>
    </row>
    <row r="104" spans="15:15" ht="14.25" customHeight="1" x14ac:dyDescent="0.2">
      <c r="O104" s="5"/>
    </row>
    <row r="105" spans="15:15" ht="14.25" customHeight="1" x14ac:dyDescent="0.2">
      <c r="O105" s="5"/>
    </row>
    <row r="106" spans="15:15" ht="14.25" customHeight="1" x14ac:dyDescent="0.2">
      <c r="O106" s="5"/>
    </row>
    <row r="107" spans="15:15" ht="14.25" customHeight="1" x14ac:dyDescent="0.2">
      <c r="O107" s="5"/>
    </row>
    <row r="108" spans="15:15" ht="14.25" customHeight="1" x14ac:dyDescent="0.2">
      <c r="O108" s="5"/>
    </row>
    <row r="109" spans="15:15" ht="14.25" customHeight="1" x14ac:dyDescent="0.2">
      <c r="O109" s="5"/>
    </row>
    <row r="110" spans="15:15" ht="14.25" customHeight="1" x14ac:dyDescent="0.2">
      <c r="O110" s="5"/>
    </row>
    <row r="111" spans="15:15" ht="14.25" customHeight="1" x14ac:dyDescent="0.2">
      <c r="O111" s="5"/>
    </row>
    <row r="112" spans="15:15" ht="14.25" customHeight="1" x14ac:dyDescent="0.2">
      <c r="O112" s="5"/>
    </row>
    <row r="113" spans="15:15" ht="14.25" customHeight="1" x14ac:dyDescent="0.2">
      <c r="O113" s="5"/>
    </row>
    <row r="114" spans="15:15" ht="14.25" customHeight="1" x14ac:dyDescent="0.2">
      <c r="O114" s="5"/>
    </row>
    <row r="115" spans="15:15" ht="14.25" customHeight="1" x14ac:dyDescent="0.2">
      <c r="O115" s="5"/>
    </row>
    <row r="116" spans="15:15" ht="14.25" customHeight="1" x14ac:dyDescent="0.2">
      <c r="O116" s="5"/>
    </row>
    <row r="117" spans="15:15" ht="14.25" customHeight="1" x14ac:dyDescent="0.2">
      <c r="O117" s="5"/>
    </row>
    <row r="118" spans="15:15" ht="14.25" customHeight="1" x14ac:dyDescent="0.2">
      <c r="O118" s="5"/>
    </row>
    <row r="119" spans="15:15" ht="14.25" customHeight="1" x14ac:dyDescent="0.2">
      <c r="O119" s="5"/>
    </row>
    <row r="120" spans="15:15" ht="14.25" customHeight="1" x14ac:dyDescent="0.2">
      <c r="O120" s="5"/>
    </row>
    <row r="121" spans="15:15" ht="14.25" customHeight="1" x14ac:dyDescent="0.2">
      <c r="O121" s="5"/>
    </row>
    <row r="122" spans="15:15" ht="14.25" customHeight="1" x14ac:dyDescent="0.2">
      <c r="O122" s="5"/>
    </row>
    <row r="123" spans="15:15" ht="14.25" customHeight="1" x14ac:dyDescent="0.2">
      <c r="O123" s="5"/>
    </row>
    <row r="124" spans="15:15" ht="14.25" customHeight="1" x14ac:dyDescent="0.2">
      <c r="O124" s="5"/>
    </row>
    <row r="125" spans="15:15" ht="14.25" customHeight="1" x14ac:dyDescent="0.2">
      <c r="O125" s="5"/>
    </row>
    <row r="126" spans="15:15" ht="14.25" customHeight="1" x14ac:dyDescent="0.2">
      <c r="O126" s="5"/>
    </row>
    <row r="127" spans="15:15" ht="14.25" customHeight="1" x14ac:dyDescent="0.2">
      <c r="O127" s="5"/>
    </row>
    <row r="128" spans="15:15" ht="14.25" customHeight="1" x14ac:dyDescent="0.2">
      <c r="O128" s="5"/>
    </row>
    <row r="129" spans="15:15" ht="14.25" customHeight="1" x14ac:dyDescent="0.2">
      <c r="O129" s="5"/>
    </row>
    <row r="130" spans="15:15" ht="14.25" customHeight="1" x14ac:dyDescent="0.2">
      <c r="O130" s="5"/>
    </row>
    <row r="131" spans="15:15" ht="14.25" customHeight="1" x14ac:dyDescent="0.2">
      <c r="O131" s="5"/>
    </row>
    <row r="132" spans="15:15" ht="14.25" customHeight="1" x14ac:dyDescent="0.2">
      <c r="O132" s="5"/>
    </row>
    <row r="133" spans="15:15" ht="14.25" customHeight="1" x14ac:dyDescent="0.2">
      <c r="O133" s="5"/>
    </row>
    <row r="134" spans="15:15" ht="14.25" customHeight="1" x14ac:dyDescent="0.2">
      <c r="O134" s="5"/>
    </row>
    <row r="135" spans="15:15" ht="14.25" customHeight="1" x14ac:dyDescent="0.2">
      <c r="O135" s="5"/>
    </row>
    <row r="136" spans="15:15" ht="14.25" customHeight="1" x14ac:dyDescent="0.2">
      <c r="O136" s="5"/>
    </row>
    <row r="137" spans="15:15" ht="14.25" customHeight="1" x14ac:dyDescent="0.2">
      <c r="O137" s="5"/>
    </row>
    <row r="138" spans="15:15" ht="14.25" customHeight="1" x14ac:dyDescent="0.2">
      <c r="O138" s="5"/>
    </row>
    <row r="139" spans="15:15" ht="14.25" customHeight="1" x14ac:dyDescent="0.2">
      <c r="O139" s="5"/>
    </row>
    <row r="140" spans="15:15" ht="14.25" customHeight="1" x14ac:dyDescent="0.2">
      <c r="O140" s="5"/>
    </row>
    <row r="141" spans="15:15" ht="14.25" customHeight="1" x14ac:dyDescent="0.2">
      <c r="O141" s="5"/>
    </row>
    <row r="142" spans="15:15" ht="14.25" customHeight="1" x14ac:dyDescent="0.2">
      <c r="O142" s="5"/>
    </row>
    <row r="143" spans="15:15" ht="14.25" customHeight="1" x14ac:dyDescent="0.2">
      <c r="O143" s="5"/>
    </row>
    <row r="144" spans="15:15" ht="14.25" customHeight="1" x14ac:dyDescent="0.2">
      <c r="O144" s="5"/>
    </row>
    <row r="145" spans="15:15" ht="14.25" customHeight="1" x14ac:dyDescent="0.2">
      <c r="O145" s="5"/>
    </row>
    <row r="146" spans="15:15" ht="14.25" customHeight="1" x14ac:dyDescent="0.2">
      <c r="O146" s="5"/>
    </row>
    <row r="147" spans="15:15" ht="14.25" customHeight="1" x14ac:dyDescent="0.2">
      <c r="O147" s="5"/>
    </row>
    <row r="148" spans="15:15" ht="14.25" customHeight="1" x14ac:dyDescent="0.2">
      <c r="O148" s="5"/>
    </row>
    <row r="149" spans="15:15" ht="14.25" customHeight="1" x14ac:dyDescent="0.2">
      <c r="O149" s="5"/>
    </row>
    <row r="150" spans="15:15" ht="14.25" customHeight="1" x14ac:dyDescent="0.2">
      <c r="O150" s="5"/>
    </row>
    <row r="151" spans="15:15" ht="14.25" customHeight="1" x14ac:dyDescent="0.2">
      <c r="O151" s="5"/>
    </row>
    <row r="152" spans="15:15" ht="14.25" customHeight="1" x14ac:dyDescent="0.2">
      <c r="O152" s="5"/>
    </row>
    <row r="153" spans="15:15" ht="14.25" customHeight="1" x14ac:dyDescent="0.2">
      <c r="O153" s="5"/>
    </row>
    <row r="154" spans="15:15" ht="14.25" customHeight="1" x14ac:dyDescent="0.2">
      <c r="O154" s="5"/>
    </row>
    <row r="155" spans="15:15" ht="14.25" customHeight="1" x14ac:dyDescent="0.2">
      <c r="O155" s="5"/>
    </row>
    <row r="156" spans="15:15" ht="14.25" customHeight="1" x14ac:dyDescent="0.2">
      <c r="O156" s="5"/>
    </row>
    <row r="157" spans="15:15" ht="14.25" customHeight="1" x14ac:dyDescent="0.2">
      <c r="O157" s="5"/>
    </row>
    <row r="158" spans="15:15" ht="14.25" customHeight="1" x14ac:dyDescent="0.2">
      <c r="O158" s="5"/>
    </row>
    <row r="159" spans="15:15" ht="14.25" customHeight="1" x14ac:dyDescent="0.2">
      <c r="O159" s="5"/>
    </row>
    <row r="160" spans="15:15" ht="14.25" customHeight="1" x14ac:dyDescent="0.2">
      <c r="O160" s="5"/>
    </row>
    <row r="161" spans="15:15" ht="14.25" customHeight="1" x14ac:dyDescent="0.2">
      <c r="O161" s="5"/>
    </row>
    <row r="162" spans="15:15" ht="14.25" customHeight="1" x14ac:dyDescent="0.2">
      <c r="O162" s="5"/>
    </row>
    <row r="163" spans="15:15" ht="14.25" customHeight="1" x14ac:dyDescent="0.2">
      <c r="O163" s="5"/>
    </row>
    <row r="164" spans="15:15" ht="14.25" customHeight="1" x14ac:dyDescent="0.2">
      <c r="O164" s="5"/>
    </row>
    <row r="165" spans="15:15" ht="14.25" customHeight="1" x14ac:dyDescent="0.2">
      <c r="O165" s="5"/>
    </row>
    <row r="166" spans="15:15" ht="14.25" customHeight="1" x14ac:dyDescent="0.2">
      <c r="O166" s="5"/>
    </row>
    <row r="167" spans="15:15" ht="14.25" customHeight="1" x14ac:dyDescent="0.2">
      <c r="O167" s="5"/>
    </row>
    <row r="168" spans="15:15" ht="14.25" customHeight="1" x14ac:dyDescent="0.2">
      <c r="O168" s="5"/>
    </row>
    <row r="169" spans="15:15" ht="14.25" customHeight="1" x14ac:dyDescent="0.2">
      <c r="O169" s="5"/>
    </row>
    <row r="170" spans="15:15" ht="14.25" customHeight="1" x14ac:dyDescent="0.2">
      <c r="O170" s="5"/>
    </row>
    <row r="171" spans="15:15" ht="14.25" customHeight="1" x14ac:dyDescent="0.2">
      <c r="O171" s="5"/>
    </row>
    <row r="172" spans="15:15" ht="14.25" customHeight="1" x14ac:dyDescent="0.2">
      <c r="O172" s="5"/>
    </row>
    <row r="173" spans="15:15" ht="14.25" customHeight="1" x14ac:dyDescent="0.2">
      <c r="O173" s="5"/>
    </row>
    <row r="174" spans="15:15" ht="14.25" customHeight="1" x14ac:dyDescent="0.2">
      <c r="O174" s="5"/>
    </row>
    <row r="175" spans="15:15" ht="14.25" customHeight="1" x14ac:dyDescent="0.2">
      <c r="O175" s="5"/>
    </row>
    <row r="176" spans="15:15" ht="14.25" customHeight="1" x14ac:dyDescent="0.2">
      <c r="O176" s="5"/>
    </row>
    <row r="177" spans="15:15" ht="14.25" customHeight="1" x14ac:dyDescent="0.2">
      <c r="O177" s="5"/>
    </row>
    <row r="178" spans="15:15" ht="14.25" customHeight="1" x14ac:dyDescent="0.2">
      <c r="O178" s="5"/>
    </row>
    <row r="179" spans="15:15" ht="14.25" customHeight="1" x14ac:dyDescent="0.2">
      <c r="O179" s="5"/>
    </row>
    <row r="180" spans="15:15" ht="14.25" customHeight="1" x14ac:dyDescent="0.2">
      <c r="O180" s="5"/>
    </row>
    <row r="181" spans="15:15" ht="14.25" customHeight="1" x14ac:dyDescent="0.2">
      <c r="O181" s="5"/>
    </row>
    <row r="182" spans="15:15" ht="14.25" customHeight="1" x14ac:dyDescent="0.2">
      <c r="O182" s="5"/>
    </row>
    <row r="183" spans="15:15" ht="14.25" customHeight="1" x14ac:dyDescent="0.2">
      <c r="O183" s="5"/>
    </row>
    <row r="184" spans="15:15" ht="14.25" customHeight="1" x14ac:dyDescent="0.2">
      <c r="O184" s="5"/>
    </row>
    <row r="185" spans="15:15" ht="14.25" customHeight="1" x14ac:dyDescent="0.2">
      <c r="O185" s="5"/>
    </row>
    <row r="186" spans="15:15" ht="14.25" customHeight="1" x14ac:dyDescent="0.2">
      <c r="O186" s="5"/>
    </row>
    <row r="187" spans="15:15" ht="14.25" customHeight="1" x14ac:dyDescent="0.2">
      <c r="O187" s="5"/>
    </row>
    <row r="188" spans="15:15" ht="14.25" customHeight="1" x14ac:dyDescent="0.2">
      <c r="O188" s="5"/>
    </row>
    <row r="189" spans="15:15" ht="14.25" customHeight="1" x14ac:dyDescent="0.2">
      <c r="O189" s="5"/>
    </row>
    <row r="190" spans="15:15" ht="14.25" customHeight="1" x14ac:dyDescent="0.2">
      <c r="O190" s="5"/>
    </row>
    <row r="191" spans="15:15" ht="14.25" customHeight="1" x14ac:dyDescent="0.2">
      <c r="O191" s="5"/>
    </row>
    <row r="192" spans="15:15" ht="14.25" customHeight="1" x14ac:dyDescent="0.2">
      <c r="O192" s="5"/>
    </row>
    <row r="193" spans="15:15" ht="14.25" customHeight="1" x14ac:dyDescent="0.2">
      <c r="O193" s="5"/>
    </row>
    <row r="194" spans="15:15" ht="14.25" customHeight="1" x14ac:dyDescent="0.2">
      <c r="O194" s="5"/>
    </row>
    <row r="195" spans="15:15" ht="14.25" customHeight="1" x14ac:dyDescent="0.2">
      <c r="O195" s="5"/>
    </row>
    <row r="196" spans="15:15" ht="14.25" customHeight="1" x14ac:dyDescent="0.2">
      <c r="O196" s="5"/>
    </row>
    <row r="197" spans="15:15" ht="14.25" customHeight="1" x14ac:dyDescent="0.2">
      <c r="O197" s="5"/>
    </row>
    <row r="198" spans="15:15" ht="14.25" customHeight="1" x14ac:dyDescent="0.2">
      <c r="O198" s="5"/>
    </row>
    <row r="199" spans="15:15" ht="14.25" customHeight="1" x14ac:dyDescent="0.2">
      <c r="O199" s="5"/>
    </row>
    <row r="200" spans="15:15" ht="14.25" customHeight="1" x14ac:dyDescent="0.2">
      <c r="O200" s="5"/>
    </row>
    <row r="201" spans="15:15" ht="14.25" customHeight="1" x14ac:dyDescent="0.2">
      <c r="O201" s="5"/>
    </row>
    <row r="202" spans="15:15" ht="14.25" customHeight="1" x14ac:dyDescent="0.2">
      <c r="O202" s="5"/>
    </row>
    <row r="203" spans="15:15" ht="14.25" customHeight="1" x14ac:dyDescent="0.2">
      <c r="O203" s="5"/>
    </row>
    <row r="204" spans="15:15" ht="14.25" customHeight="1" x14ac:dyDescent="0.2">
      <c r="O204" s="5"/>
    </row>
    <row r="205" spans="15:15" ht="14.25" customHeight="1" x14ac:dyDescent="0.2">
      <c r="O205" s="5"/>
    </row>
    <row r="206" spans="15:15" ht="14.25" customHeight="1" x14ac:dyDescent="0.2">
      <c r="O206" s="5"/>
    </row>
    <row r="207" spans="15:15" ht="14.25" customHeight="1" x14ac:dyDescent="0.2">
      <c r="O207" s="5"/>
    </row>
    <row r="208" spans="15:15" ht="14.25" customHeight="1" x14ac:dyDescent="0.2">
      <c r="O208" s="5"/>
    </row>
    <row r="209" spans="15:15" ht="14.25" customHeight="1" x14ac:dyDescent="0.2">
      <c r="O209" s="5"/>
    </row>
    <row r="210" spans="15:15" ht="14.25" customHeight="1" x14ac:dyDescent="0.2">
      <c r="O210" s="5"/>
    </row>
    <row r="211" spans="15:15" ht="14.25" customHeight="1" x14ac:dyDescent="0.2">
      <c r="O211" s="5"/>
    </row>
    <row r="212" spans="15:15" ht="14.25" customHeight="1" x14ac:dyDescent="0.2">
      <c r="O212" s="5"/>
    </row>
    <row r="213" spans="15:15" ht="14.25" customHeight="1" x14ac:dyDescent="0.2">
      <c r="O213" s="5"/>
    </row>
    <row r="214" spans="15:15" ht="14.25" customHeight="1" x14ac:dyDescent="0.2">
      <c r="O214" s="5"/>
    </row>
    <row r="215" spans="15:15" ht="14.25" customHeight="1" x14ac:dyDescent="0.2">
      <c r="O215" s="5"/>
    </row>
    <row r="216" spans="15:15" ht="14.25" customHeight="1" x14ac:dyDescent="0.2">
      <c r="O216" s="5"/>
    </row>
    <row r="217" spans="15:15" ht="14.25" customHeight="1" x14ac:dyDescent="0.2">
      <c r="O217" s="5"/>
    </row>
    <row r="218" spans="15:15" ht="14.25" customHeight="1" x14ac:dyDescent="0.2">
      <c r="O218" s="5"/>
    </row>
    <row r="219" spans="15:15" ht="14.25" customHeight="1" x14ac:dyDescent="0.2">
      <c r="O219" s="5"/>
    </row>
    <row r="220" spans="15:15" ht="14.25" customHeight="1" x14ac:dyDescent="0.2">
      <c r="O220" s="5"/>
    </row>
    <row r="221" spans="15:15" ht="14.25" customHeight="1" x14ac:dyDescent="0.2">
      <c r="O221" s="5"/>
    </row>
    <row r="222" spans="15:15" ht="14.25" customHeight="1" x14ac:dyDescent="0.2">
      <c r="O222" s="5"/>
    </row>
    <row r="223" spans="15:15" ht="14.25" customHeight="1" x14ac:dyDescent="0.2">
      <c r="O223" s="5"/>
    </row>
    <row r="224" spans="15:15" ht="14.25" customHeight="1" x14ac:dyDescent="0.2">
      <c r="O224" s="5"/>
    </row>
    <row r="225" spans="15:15" ht="14.25" customHeight="1" x14ac:dyDescent="0.2">
      <c r="O225" s="5"/>
    </row>
    <row r="226" spans="15:15" ht="14.25" customHeight="1" x14ac:dyDescent="0.2">
      <c r="O226" s="5"/>
    </row>
    <row r="227" spans="15:15" ht="14.25" customHeight="1" x14ac:dyDescent="0.2">
      <c r="O227" s="5"/>
    </row>
    <row r="228" spans="15:15" ht="14.25" customHeight="1" x14ac:dyDescent="0.2">
      <c r="O228" s="5"/>
    </row>
    <row r="229" spans="15:15" ht="14.25" customHeight="1" x14ac:dyDescent="0.2">
      <c r="O229" s="5"/>
    </row>
    <row r="230" spans="15:15" ht="14.25" customHeight="1" x14ac:dyDescent="0.2">
      <c r="O230" s="5"/>
    </row>
    <row r="231" spans="15:15" ht="14.25" customHeight="1" x14ac:dyDescent="0.2">
      <c r="O231" s="5"/>
    </row>
    <row r="232" spans="15:15" ht="14.25" customHeight="1" x14ac:dyDescent="0.2">
      <c r="O232" s="5"/>
    </row>
    <row r="233" spans="15:15" ht="14.25" customHeight="1" x14ac:dyDescent="0.2">
      <c r="O233" s="5"/>
    </row>
    <row r="234" spans="15:15" ht="14.25" customHeight="1" x14ac:dyDescent="0.2">
      <c r="O234" s="5"/>
    </row>
    <row r="235" spans="15:15" ht="14.25" customHeight="1" x14ac:dyDescent="0.2">
      <c r="O235" s="5"/>
    </row>
    <row r="236" spans="15:15" ht="14.25" customHeight="1" x14ac:dyDescent="0.2">
      <c r="O236" s="5"/>
    </row>
    <row r="237" spans="15:15" ht="14.25" customHeight="1" x14ac:dyDescent="0.2">
      <c r="O237" s="5"/>
    </row>
    <row r="238" spans="15:15" ht="14.25" customHeight="1" x14ac:dyDescent="0.2">
      <c r="O238" s="5"/>
    </row>
    <row r="239" spans="15:15" ht="14.25" customHeight="1" x14ac:dyDescent="0.2">
      <c r="O239" s="5"/>
    </row>
    <row r="240" spans="15:15" ht="14.25" customHeight="1" x14ac:dyDescent="0.2">
      <c r="O240" s="5"/>
    </row>
    <row r="241" spans="15:15" ht="14.25" customHeight="1" x14ac:dyDescent="0.2">
      <c r="O241" s="5"/>
    </row>
    <row r="242" spans="15:15" ht="14.25" customHeight="1" x14ac:dyDescent="0.2">
      <c r="O242" s="5"/>
    </row>
    <row r="243" spans="15:15" ht="14.25" customHeight="1" x14ac:dyDescent="0.2">
      <c r="O243" s="5"/>
    </row>
    <row r="244" spans="15:15" ht="14.25" customHeight="1" x14ac:dyDescent="0.2">
      <c r="O244" s="5"/>
    </row>
    <row r="245" spans="15:15" ht="14.25" customHeight="1" x14ac:dyDescent="0.2">
      <c r="O245" s="5"/>
    </row>
    <row r="246" spans="15:15" ht="14.25" customHeight="1" x14ac:dyDescent="0.2">
      <c r="O246" s="5"/>
    </row>
    <row r="247" spans="15:15" ht="14.25" customHeight="1" x14ac:dyDescent="0.2">
      <c r="O247" s="5"/>
    </row>
    <row r="248" spans="15:15" ht="14.25" customHeight="1" x14ac:dyDescent="0.2">
      <c r="O248" s="5"/>
    </row>
    <row r="249" spans="15:15" ht="14.25" customHeight="1" x14ac:dyDescent="0.2">
      <c r="O249" s="5"/>
    </row>
    <row r="250" spans="15:15" ht="14.25" customHeight="1" x14ac:dyDescent="0.2">
      <c r="O250" s="5"/>
    </row>
    <row r="251" spans="15:15" ht="14.25" customHeight="1" x14ac:dyDescent="0.2">
      <c r="O251" s="5"/>
    </row>
    <row r="252" spans="15:15" ht="14.25" customHeight="1" x14ac:dyDescent="0.2">
      <c r="O252" s="5"/>
    </row>
    <row r="253" spans="15:15" ht="14.25" customHeight="1" x14ac:dyDescent="0.2">
      <c r="O253" s="5"/>
    </row>
    <row r="254" spans="15:15" ht="14.25" customHeight="1" x14ac:dyDescent="0.2">
      <c r="O254" s="5"/>
    </row>
    <row r="255" spans="15:15" ht="14.25" customHeight="1" x14ac:dyDescent="0.2">
      <c r="O255" s="5"/>
    </row>
    <row r="256" spans="15:15" ht="14.25" customHeight="1" x14ac:dyDescent="0.2">
      <c r="O256" s="5"/>
    </row>
    <row r="257" spans="15:15" ht="14.25" customHeight="1" x14ac:dyDescent="0.2">
      <c r="O257" s="5"/>
    </row>
    <row r="258" spans="15:15" ht="14.25" customHeight="1" x14ac:dyDescent="0.2">
      <c r="O258" s="5"/>
    </row>
    <row r="259" spans="15:15" ht="14.25" customHeight="1" x14ac:dyDescent="0.2">
      <c r="O259" s="5"/>
    </row>
    <row r="260" spans="15:15" ht="14.25" customHeight="1" x14ac:dyDescent="0.2">
      <c r="O260" s="5"/>
    </row>
    <row r="261" spans="15:15" ht="14.25" customHeight="1" x14ac:dyDescent="0.2">
      <c r="O261" s="5"/>
    </row>
    <row r="262" spans="15:15" ht="14.25" customHeight="1" x14ac:dyDescent="0.2">
      <c r="O262" s="5"/>
    </row>
    <row r="263" spans="15:15" ht="14.25" customHeight="1" x14ac:dyDescent="0.2">
      <c r="O263" s="5"/>
    </row>
    <row r="264" spans="15:15" ht="14.25" customHeight="1" x14ac:dyDescent="0.2">
      <c r="O264" s="5"/>
    </row>
    <row r="265" spans="15:15" ht="14.25" customHeight="1" x14ac:dyDescent="0.2">
      <c r="O265" s="5"/>
    </row>
    <row r="266" spans="15:15" ht="14.25" customHeight="1" x14ac:dyDescent="0.2">
      <c r="O266" s="5"/>
    </row>
    <row r="267" spans="15:15" ht="14.25" customHeight="1" x14ac:dyDescent="0.2">
      <c r="O267" s="5"/>
    </row>
    <row r="268" spans="15:15" ht="14.25" customHeight="1" x14ac:dyDescent="0.2">
      <c r="O268" s="5"/>
    </row>
    <row r="269" spans="15:15" ht="14.25" customHeight="1" x14ac:dyDescent="0.2">
      <c r="O269" s="5"/>
    </row>
    <row r="270" spans="15:15" ht="14.25" customHeight="1" x14ac:dyDescent="0.2">
      <c r="O270" s="5"/>
    </row>
    <row r="271" spans="15:15" ht="14.25" customHeight="1" x14ac:dyDescent="0.2">
      <c r="O271" s="5"/>
    </row>
    <row r="272" spans="15:15" ht="14.25" customHeight="1" x14ac:dyDescent="0.2">
      <c r="O272" s="5"/>
    </row>
    <row r="273" spans="15:15" ht="14.25" customHeight="1" x14ac:dyDescent="0.2">
      <c r="O273" s="5"/>
    </row>
    <row r="274" spans="15:15" ht="14.25" customHeight="1" x14ac:dyDescent="0.2">
      <c r="O274" s="5"/>
    </row>
    <row r="275" spans="15:15" ht="14.25" customHeight="1" x14ac:dyDescent="0.2">
      <c r="O275" s="5"/>
    </row>
    <row r="276" spans="15:15" ht="14.25" customHeight="1" x14ac:dyDescent="0.2">
      <c r="O276" s="5"/>
    </row>
    <row r="277" spans="15:15" ht="14.25" customHeight="1" x14ac:dyDescent="0.2">
      <c r="O277" s="5"/>
    </row>
    <row r="278" spans="15:15" ht="14.25" customHeight="1" x14ac:dyDescent="0.2">
      <c r="O278" s="5"/>
    </row>
    <row r="279" spans="15:15" ht="14.25" customHeight="1" x14ac:dyDescent="0.2">
      <c r="O279" s="5"/>
    </row>
    <row r="280" spans="15:15" ht="14.25" customHeight="1" x14ac:dyDescent="0.2">
      <c r="O280" s="5"/>
    </row>
    <row r="281" spans="15:15" ht="14.25" customHeight="1" x14ac:dyDescent="0.2">
      <c r="O281" s="5"/>
    </row>
    <row r="282" spans="15:15" ht="14.25" customHeight="1" x14ac:dyDescent="0.2">
      <c r="O282" s="5"/>
    </row>
    <row r="283" spans="15:15" ht="14.25" customHeight="1" x14ac:dyDescent="0.2">
      <c r="O283" s="5"/>
    </row>
    <row r="284" spans="15:15" ht="14.25" customHeight="1" x14ac:dyDescent="0.2">
      <c r="O284" s="5"/>
    </row>
    <row r="285" spans="15:15" ht="14.25" customHeight="1" x14ac:dyDescent="0.2">
      <c r="O285" s="5"/>
    </row>
    <row r="286" spans="15:15" ht="14.25" customHeight="1" x14ac:dyDescent="0.2">
      <c r="O286" s="5"/>
    </row>
    <row r="287" spans="15:15" ht="14.25" customHeight="1" x14ac:dyDescent="0.2">
      <c r="O287" s="5"/>
    </row>
    <row r="288" spans="15:15" ht="14.25" customHeight="1" x14ac:dyDescent="0.2">
      <c r="O288" s="5"/>
    </row>
    <row r="289" spans="15:15" ht="14.25" customHeight="1" x14ac:dyDescent="0.2">
      <c r="O289" s="5"/>
    </row>
    <row r="290" spans="15:15" ht="14.25" customHeight="1" x14ac:dyDescent="0.2">
      <c r="O290" s="5"/>
    </row>
    <row r="291" spans="15:15" ht="14.25" customHeight="1" x14ac:dyDescent="0.2">
      <c r="O291" s="5"/>
    </row>
    <row r="292" spans="15:15" ht="14.25" customHeight="1" x14ac:dyDescent="0.2">
      <c r="O292" s="5"/>
    </row>
    <row r="293" spans="15:15" ht="14.25" customHeight="1" x14ac:dyDescent="0.2">
      <c r="O293" s="5"/>
    </row>
    <row r="294" spans="15:15" ht="14.25" customHeight="1" x14ac:dyDescent="0.2">
      <c r="O294" s="5"/>
    </row>
    <row r="295" spans="15:15" ht="14.25" customHeight="1" x14ac:dyDescent="0.2">
      <c r="O295" s="5"/>
    </row>
    <row r="296" spans="15:15" ht="14.25" customHeight="1" x14ac:dyDescent="0.2">
      <c r="O296" s="5"/>
    </row>
    <row r="297" spans="15:15" ht="14.25" customHeight="1" x14ac:dyDescent="0.2">
      <c r="O297" s="5"/>
    </row>
    <row r="298" spans="15:15" ht="14.25" customHeight="1" x14ac:dyDescent="0.2">
      <c r="O298" s="5"/>
    </row>
    <row r="299" spans="15:15" ht="14.25" customHeight="1" x14ac:dyDescent="0.2">
      <c r="O299" s="5"/>
    </row>
    <row r="300" spans="15:15" ht="14.25" customHeight="1" x14ac:dyDescent="0.2">
      <c r="O300" s="5"/>
    </row>
    <row r="301" spans="15:15" ht="14.25" customHeight="1" x14ac:dyDescent="0.2">
      <c r="O301" s="5"/>
    </row>
    <row r="302" spans="15:15" ht="14.25" customHeight="1" x14ac:dyDescent="0.2">
      <c r="O302" s="5"/>
    </row>
    <row r="303" spans="15:15" ht="14.25" customHeight="1" x14ac:dyDescent="0.2">
      <c r="O303" s="5"/>
    </row>
    <row r="304" spans="15:15" ht="14.25" customHeight="1" x14ac:dyDescent="0.2">
      <c r="O304" s="5"/>
    </row>
    <row r="305" spans="15:15" ht="14.25" customHeight="1" x14ac:dyDescent="0.2">
      <c r="O305" s="5"/>
    </row>
    <row r="306" spans="15:15" ht="14.25" customHeight="1" x14ac:dyDescent="0.2">
      <c r="O306" s="5"/>
    </row>
    <row r="307" spans="15:15" ht="14.25" customHeight="1" x14ac:dyDescent="0.2">
      <c r="O307" s="5"/>
    </row>
    <row r="308" spans="15:15" ht="14.25" customHeight="1" x14ac:dyDescent="0.2">
      <c r="O308" s="5"/>
    </row>
    <row r="309" spans="15:15" ht="14.25" customHeight="1" x14ac:dyDescent="0.2">
      <c r="O309" s="5"/>
    </row>
    <row r="310" spans="15:15" ht="14.25" customHeight="1" x14ac:dyDescent="0.2">
      <c r="O310" s="5"/>
    </row>
    <row r="311" spans="15:15" ht="14.25" customHeight="1" x14ac:dyDescent="0.2">
      <c r="O311" s="5"/>
    </row>
    <row r="312" spans="15:15" ht="14.25" customHeight="1" x14ac:dyDescent="0.2">
      <c r="O312" s="5"/>
    </row>
    <row r="313" spans="15:15" ht="14.25" customHeight="1" x14ac:dyDescent="0.2">
      <c r="O313" s="5"/>
    </row>
    <row r="314" spans="15:15" ht="14.25" customHeight="1" x14ac:dyDescent="0.2">
      <c r="O314" s="5"/>
    </row>
    <row r="315" spans="15:15" ht="14.25" customHeight="1" x14ac:dyDescent="0.2">
      <c r="O315" s="5"/>
    </row>
    <row r="316" spans="15:15" ht="14.25" customHeight="1" x14ac:dyDescent="0.2">
      <c r="O316" s="5"/>
    </row>
    <row r="317" spans="15:15" ht="14.25" customHeight="1" x14ac:dyDescent="0.2">
      <c r="O317" s="5"/>
    </row>
    <row r="318" spans="15:15" ht="14.25" customHeight="1" x14ac:dyDescent="0.2">
      <c r="O318" s="5"/>
    </row>
    <row r="319" spans="15:15" ht="14.25" customHeight="1" x14ac:dyDescent="0.2">
      <c r="O319" s="5"/>
    </row>
    <row r="320" spans="15:15" ht="14.25" customHeight="1" x14ac:dyDescent="0.2">
      <c r="O320" s="5"/>
    </row>
    <row r="321" spans="15:15" ht="14.25" customHeight="1" x14ac:dyDescent="0.2">
      <c r="O321" s="5"/>
    </row>
    <row r="322" spans="15:15" ht="14.25" customHeight="1" x14ac:dyDescent="0.2">
      <c r="O322" s="5"/>
    </row>
    <row r="323" spans="15:15" ht="14.25" customHeight="1" x14ac:dyDescent="0.2">
      <c r="O323" s="5"/>
    </row>
    <row r="324" spans="15:15" ht="14.25" customHeight="1" x14ac:dyDescent="0.2">
      <c r="O324" s="5"/>
    </row>
    <row r="325" spans="15:15" ht="14.25" customHeight="1" x14ac:dyDescent="0.2">
      <c r="O325" s="5"/>
    </row>
    <row r="326" spans="15:15" ht="14.25" customHeight="1" x14ac:dyDescent="0.2">
      <c r="O326" s="5"/>
    </row>
    <row r="327" spans="15:15" ht="14.25" customHeight="1" x14ac:dyDescent="0.2">
      <c r="O327" s="5"/>
    </row>
    <row r="328" spans="15:15" ht="14.25" customHeight="1" x14ac:dyDescent="0.2">
      <c r="O328" s="5"/>
    </row>
    <row r="329" spans="15:15" ht="14.25" customHeight="1" x14ac:dyDescent="0.2">
      <c r="O329" s="5"/>
    </row>
    <row r="330" spans="15:15" ht="14.25" customHeight="1" x14ac:dyDescent="0.2">
      <c r="O330" s="5"/>
    </row>
    <row r="331" spans="15:15" ht="14.25" customHeight="1" x14ac:dyDescent="0.2">
      <c r="O331" s="5"/>
    </row>
    <row r="332" spans="15:15" ht="14.25" customHeight="1" x14ac:dyDescent="0.2">
      <c r="O332" s="5"/>
    </row>
    <row r="333" spans="15:15" ht="14.25" customHeight="1" x14ac:dyDescent="0.2">
      <c r="O333" s="5"/>
    </row>
    <row r="334" spans="15:15" ht="14.25" customHeight="1" x14ac:dyDescent="0.2">
      <c r="O334" s="5"/>
    </row>
    <row r="335" spans="15:15" ht="14.25" customHeight="1" x14ac:dyDescent="0.2">
      <c r="O335" s="5"/>
    </row>
    <row r="336" spans="15:15" ht="14.25" customHeight="1" x14ac:dyDescent="0.2">
      <c r="O336" s="5"/>
    </row>
    <row r="337" spans="15:15" ht="14.25" customHeight="1" x14ac:dyDescent="0.2">
      <c r="O337" s="5"/>
    </row>
    <row r="338" spans="15:15" ht="14.25" customHeight="1" x14ac:dyDescent="0.2">
      <c r="O338" s="5"/>
    </row>
    <row r="339" spans="15:15" ht="14.25" customHeight="1" x14ac:dyDescent="0.2">
      <c r="O339" s="5"/>
    </row>
    <row r="340" spans="15:15" ht="14.25" customHeight="1" x14ac:dyDescent="0.2">
      <c r="O340" s="5"/>
    </row>
    <row r="341" spans="15:15" ht="14.25" customHeight="1" x14ac:dyDescent="0.2">
      <c r="O341" s="5"/>
    </row>
    <row r="342" spans="15:15" ht="14.25" customHeight="1" x14ac:dyDescent="0.2">
      <c r="O342" s="5"/>
    </row>
    <row r="343" spans="15:15" ht="14.25" customHeight="1" x14ac:dyDescent="0.2">
      <c r="O343" s="5"/>
    </row>
    <row r="344" spans="15:15" ht="14.25" customHeight="1" x14ac:dyDescent="0.2">
      <c r="O344" s="5"/>
    </row>
    <row r="345" spans="15:15" ht="14.25" customHeight="1" x14ac:dyDescent="0.2">
      <c r="O345" s="5"/>
    </row>
    <row r="346" spans="15:15" ht="14.25" customHeight="1" x14ac:dyDescent="0.2">
      <c r="O346" s="5"/>
    </row>
    <row r="347" spans="15:15" ht="14.25" customHeight="1" x14ac:dyDescent="0.2">
      <c r="O347" s="5"/>
    </row>
    <row r="348" spans="15:15" ht="14.25" customHeight="1" x14ac:dyDescent="0.2">
      <c r="O348" s="5"/>
    </row>
    <row r="349" spans="15:15" ht="14.25" customHeight="1" x14ac:dyDescent="0.2">
      <c r="O349" s="5"/>
    </row>
    <row r="350" spans="15:15" ht="14.25" customHeight="1" x14ac:dyDescent="0.2">
      <c r="O350" s="5"/>
    </row>
    <row r="351" spans="15:15" ht="14.25" customHeight="1" x14ac:dyDescent="0.2">
      <c r="O351" s="5"/>
    </row>
    <row r="352" spans="15:15" ht="14.25" customHeight="1" x14ac:dyDescent="0.2">
      <c r="O352" s="5"/>
    </row>
    <row r="353" spans="15:15" ht="14.25" customHeight="1" x14ac:dyDescent="0.2">
      <c r="O353" s="5"/>
    </row>
    <row r="354" spans="15:15" ht="14.25" customHeight="1" x14ac:dyDescent="0.2">
      <c r="O354" s="5"/>
    </row>
    <row r="355" spans="15:15" ht="14.25" customHeight="1" x14ac:dyDescent="0.2">
      <c r="O355" s="5"/>
    </row>
    <row r="356" spans="15:15" ht="14.25" customHeight="1" x14ac:dyDescent="0.2">
      <c r="O356" s="5"/>
    </row>
    <row r="357" spans="15:15" ht="14.25" customHeight="1" x14ac:dyDescent="0.2">
      <c r="O357" s="5"/>
    </row>
    <row r="358" spans="15:15" ht="14.25" customHeight="1" x14ac:dyDescent="0.2">
      <c r="O358" s="5"/>
    </row>
    <row r="359" spans="15:15" ht="14.25" customHeight="1" x14ac:dyDescent="0.2">
      <c r="O359" s="5"/>
    </row>
    <row r="360" spans="15:15" ht="14.25" customHeight="1" x14ac:dyDescent="0.2">
      <c r="O360" s="5"/>
    </row>
    <row r="361" spans="15:15" ht="14.25" customHeight="1" x14ac:dyDescent="0.2">
      <c r="O361" s="5"/>
    </row>
    <row r="362" spans="15:15" ht="14.25" customHeight="1" x14ac:dyDescent="0.2">
      <c r="O362" s="5"/>
    </row>
    <row r="363" spans="15:15" ht="14.25" customHeight="1" x14ac:dyDescent="0.2">
      <c r="O363" s="5"/>
    </row>
    <row r="364" spans="15:15" ht="14.25" customHeight="1" x14ac:dyDescent="0.2">
      <c r="O364" s="5"/>
    </row>
    <row r="365" spans="15:15" ht="14.25" customHeight="1" x14ac:dyDescent="0.2">
      <c r="O365" s="5"/>
    </row>
    <row r="366" spans="15:15" ht="14.25" customHeight="1" x14ac:dyDescent="0.2">
      <c r="O366" s="5"/>
    </row>
    <row r="367" spans="15:15" ht="14.25" customHeight="1" x14ac:dyDescent="0.2">
      <c r="O367" s="5"/>
    </row>
    <row r="368" spans="15:15" ht="14.25" customHeight="1" x14ac:dyDescent="0.2">
      <c r="O368" s="5"/>
    </row>
    <row r="369" spans="15:15" ht="14.25" customHeight="1" x14ac:dyDescent="0.2">
      <c r="O369" s="5"/>
    </row>
    <row r="370" spans="15:15" ht="14.25" customHeight="1" x14ac:dyDescent="0.2">
      <c r="O370" s="5"/>
    </row>
    <row r="371" spans="15:15" ht="14.25" customHeight="1" x14ac:dyDescent="0.2">
      <c r="O371" s="5"/>
    </row>
    <row r="372" spans="15:15" ht="14.25" customHeight="1" x14ac:dyDescent="0.2">
      <c r="O372" s="5"/>
    </row>
    <row r="373" spans="15:15" ht="14.25" customHeight="1" x14ac:dyDescent="0.2">
      <c r="O373" s="5"/>
    </row>
    <row r="374" spans="15:15" ht="14.25" customHeight="1" x14ac:dyDescent="0.2">
      <c r="O374" s="5"/>
    </row>
    <row r="375" spans="15:15" ht="14.25" customHeight="1" x14ac:dyDescent="0.2">
      <c r="O375" s="5"/>
    </row>
    <row r="376" spans="15:15" ht="14.25" customHeight="1" x14ac:dyDescent="0.2">
      <c r="O376" s="5"/>
    </row>
    <row r="377" spans="15:15" ht="14.25" customHeight="1" x14ac:dyDescent="0.2">
      <c r="O377" s="5"/>
    </row>
    <row r="378" spans="15:15" ht="14.25" customHeight="1" x14ac:dyDescent="0.2">
      <c r="O378" s="5"/>
    </row>
    <row r="379" spans="15:15" ht="14.25" customHeight="1" x14ac:dyDescent="0.2">
      <c r="O379" s="5"/>
    </row>
    <row r="380" spans="15:15" ht="14.25" customHeight="1" x14ac:dyDescent="0.2">
      <c r="O380" s="5"/>
    </row>
    <row r="381" spans="15:15" ht="14.25" customHeight="1" x14ac:dyDescent="0.2">
      <c r="O381" s="5"/>
    </row>
    <row r="382" spans="15:15" ht="14.25" customHeight="1" x14ac:dyDescent="0.2">
      <c r="O382" s="5"/>
    </row>
    <row r="383" spans="15:15" ht="14.25" customHeight="1" x14ac:dyDescent="0.2">
      <c r="O383" s="5"/>
    </row>
    <row r="384" spans="15:15" ht="14.25" customHeight="1" x14ac:dyDescent="0.2">
      <c r="O384" s="5"/>
    </row>
    <row r="385" spans="15:15" ht="14.25" customHeight="1" x14ac:dyDescent="0.2">
      <c r="O385" s="5"/>
    </row>
    <row r="386" spans="15:15" ht="14.25" customHeight="1" x14ac:dyDescent="0.2">
      <c r="O386" s="5"/>
    </row>
    <row r="387" spans="15:15" ht="14.25" customHeight="1" x14ac:dyDescent="0.2">
      <c r="O387" s="5"/>
    </row>
    <row r="388" spans="15:15" ht="14.25" customHeight="1" x14ac:dyDescent="0.2">
      <c r="O388" s="5"/>
    </row>
    <row r="389" spans="15:15" ht="14.25" customHeight="1" x14ac:dyDescent="0.2">
      <c r="O389" s="5"/>
    </row>
    <row r="390" spans="15:15" ht="14.25" customHeight="1" x14ac:dyDescent="0.2">
      <c r="O390" s="5"/>
    </row>
    <row r="391" spans="15:15" ht="14.25" customHeight="1" x14ac:dyDescent="0.2">
      <c r="O391" s="5"/>
    </row>
    <row r="392" spans="15:15" ht="14.25" customHeight="1" x14ac:dyDescent="0.2">
      <c r="O392" s="5"/>
    </row>
    <row r="393" spans="15:15" ht="14.25" customHeight="1" x14ac:dyDescent="0.2">
      <c r="O393" s="5"/>
    </row>
    <row r="394" spans="15:15" ht="14.25" customHeight="1" x14ac:dyDescent="0.2">
      <c r="O394" s="5"/>
    </row>
    <row r="395" spans="15:15" ht="14.25" customHeight="1" x14ac:dyDescent="0.2">
      <c r="O395" s="5"/>
    </row>
    <row r="396" spans="15:15" ht="14.25" customHeight="1" x14ac:dyDescent="0.2">
      <c r="O396" s="5"/>
    </row>
    <row r="397" spans="15:15" ht="14.25" customHeight="1" x14ac:dyDescent="0.2">
      <c r="O397" s="5"/>
    </row>
    <row r="398" spans="15:15" ht="14.25" customHeight="1" x14ac:dyDescent="0.2">
      <c r="O398" s="5"/>
    </row>
    <row r="399" spans="15:15" ht="14.25" customHeight="1" x14ac:dyDescent="0.2">
      <c r="O399" s="5"/>
    </row>
    <row r="400" spans="15:15" ht="14.25" customHeight="1" x14ac:dyDescent="0.2">
      <c r="O400" s="5"/>
    </row>
    <row r="401" spans="15:15" ht="14.25" customHeight="1" x14ac:dyDescent="0.2">
      <c r="O401" s="5"/>
    </row>
    <row r="402" spans="15:15" ht="14.25" customHeight="1" x14ac:dyDescent="0.2">
      <c r="O402" s="5"/>
    </row>
    <row r="403" spans="15:15" ht="14.25" customHeight="1" x14ac:dyDescent="0.2">
      <c r="O403" s="5"/>
    </row>
    <row r="404" spans="15:15" ht="14.25" customHeight="1" x14ac:dyDescent="0.2">
      <c r="O404" s="5"/>
    </row>
    <row r="405" spans="15:15" ht="14.25" customHeight="1" x14ac:dyDescent="0.2">
      <c r="O405" s="5"/>
    </row>
    <row r="406" spans="15:15" ht="14.25" customHeight="1" x14ac:dyDescent="0.2">
      <c r="O406" s="5"/>
    </row>
    <row r="407" spans="15:15" ht="14.25" customHeight="1" x14ac:dyDescent="0.2">
      <c r="O407" s="5"/>
    </row>
    <row r="408" spans="15:15" ht="14.25" customHeight="1" x14ac:dyDescent="0.2">
      <c r="O408" s="5"/>
    </row>
    <row r="409" spans="15:15" ht="14.25" customHeight="1" x14ac:dyDescent="0.2">
      <c r="O409" s="5"/>
    </row>
    <row r="410" spans="15:15" ht="14.25" customHeight="1" x14ac:dyDescent="0.2">
      <c r="O410" s="5"/>
    </row>
    <row r="411" spans="15:15" ht="14.25" customHeight="1" x14ac:dyDescent="0.2">
      <c r="O411" s="5"/>
    </row>
    <row r="412" spans="15:15" ht="14.25" customHeight="1" x14ac:dyDescent="0.2">
      <c r="O412" s="5"/>
    </row>
    <row r="413" spans="15:15" ht="14.25" customHeight="1" x14ac:dyDescent="0.2">
      <c r="O413" s="5"/>
    </row>
    <row r="414" spans="15:15" ht="14.25" customHeight="1" x14ac:dyDescent="0.2">
      <c r="O414" s="5"/>
    </row>
    <row r="415" spans="15:15" ht="14.25" customHeight="1" x14ac:dyDescent="0.2">
      <c r="O415" s="5"/>
    </row>
    <row r="416" spans="15:15" ht="14.25" customHeight="1" x14ac:dyDescent="0.2">
      <c r="O416" s="5"/>
    </row>
    <row r="417" spans="15:15" ht="14.25" customHeight="1" x14ac:dyDescent="0.2">
      <c r="O417" s="5"/>
    </row>
    <row r="418" spans="15:15" ht="14.25" customHeight="1" x14ac:dyDescent="0.2">
      <c r="O418" s="5"/>
    </row>
    <row r="419" spans="15:15" ht="14.25" customHeight="1" x14ac:dyDescent="0.2">
      <c r="O419" s="5"/>
    </row>
    <row r="420" spans="15:15" ht="14.25" customHeight="1" x14ac:dyDescent="0.2">
      <c r="O420" s="5"/>
    </row>
    <row r="421" spans="15:15" ht="14.25" customHeight="1" x14ac:dyDescent="0.2">
      <c r="O421" s="5"/>
    </row>
    <row r="422" spans="15:15" ht="14.25" customHeight="1" x14ac:dyDescent="0.2">
      <c r="O422" s="5"/>
    </row>
    <row r="423" spans="15:15" ht="14.25" customHeight="1" x14ac:dyDescent="0.2">
      <c r="O423" s="5"/>
    </row>
    <row r="424" spans="15:15" ht="14.25" customHeight="1" x14ac:dyDescent="0.2">
      <c r="O424" s="5"/>
    </row>
    <row r="425" spans="15:15" ht="14.25" customHeight="1" x14ac:dyDescent="0.2">
      <c r="O425" s="5"/>
    </row>
    <row r="426" spans="15:15" ht="14.25" customHeight="1" x14ac:dyDescent="0.2">
      <c r="O426" s="5"/>
    </row>
    <row r="427" spans="15:15" ht="14.25" customHeight="1" x14ac:dyDescent="0.2">
      <c r="O427" s="5"/>
    </row>
    <row r="428" spans="15:15" ht="14.25" customHeight="1" x14ac:dyDescent="0.2">
      <c r="O428" s="5"/>
    </row>
    <row r="429" spans="15:15" ht="14.25" customHeight="1" x14ac:dyDescent="0.2">
      <c r="O429" s="5"/>
    </row>
    <row r="430" spans="15:15" ht="14.25" customHeight="1" x14ac:dyDescent="0.2">
      <c r="O430" s="5"/>
    </row>
    <row r="431" spans="15:15" ht="14.25" customHeight="1" x14ac:dyDescent="0.2">
      <c r="O431" s="5"/>
    </row>
    <row r="432" spans="15:15" ht="14.25" customHeight="1" x14ac:dyDescent="0.2">
      <c r="O432" s="5"/>
    </row>
    <row r="433" spans="15:15" ht="14.25" customHeight="1" x14ac:dyDescent="0.2">
      <c r="O433" s="5"/>
    </row>
    <row r="434" spans="15:15" ht="14.25" customHeight="1" x14ac:dyDescent="0.2">
      <c r="O434" s="5"/>
    </row>
    <row r="435" spans="15:15" ht="14.25" customHeight="1" x14ac:dyDescent="0.2">
      <c r="O435" s="5"/>
    </row>
    <row r="436" spans="15:15" ht="14.25" customHeight="1" x14ac:dyDescent="0.2">
      <c r="O436" s="5"/>
    </row>
    <row r="437" spans="15:15" ht="14.25" customHeight="1" x14ac:dyDescent="0.2">
      <c r="O437" s="5"/>
    </row>
    <row r="438" spans="15:15" ht="14.25" customHeight="1" x14ac:dyDescent="0.2">
      <c r="O438" s="5"/>
    </row>
    <row r="439" spans="15:15" ht="14.25" customHeight="1" x14ac:dyDescent="0.2">
      <c r="O439" s="5"/>
    </row>
    <row r="440" spans="15:15" ht="14.25" customHeight="1" x14ac:dyDescent="0.2">
      <c r="O440" s="5"/>
    </row>
    <row r="441" spans="15:15" ht="14.25" customHeight="1" x14ac:dyDescent="0.2">
      <c r="O441" s="5"/>
    </row>
    <row r="442" spans="15:15" ht="14.25" customHeight="1" x14ac:dyDescent="0.2">
      <c r="O442" s="5"/>
    </row>
    <row r="443" spans="15:15" ht="14.25" customHeight="1" x14ac:dyDescent="0.2">
      <c r="O443" s="5"/>
    </row>
    <row r="444" spans="15:15" ht="14.25" customHeight="1" x14ac:dyDescent="0.2">
      <c r="O444" s="5"/>
    </row>
    <row r="445" spans="15:15" ht="14.25" customHeight="1" x14ac:dyDescent="0.2">
      <c r="O445" s="5"/>
    </row>
    <row r="446" spans="15:15" ht="14.25" customHeight="1" x14ac:dyDescent="0.2">
      <c r="O446" s="5"/>
    </row>
    <row r="447" spans="15:15" ht="14.25" customHeight="1" x14ac:dyDescent="0.2">
      <c r="O447" s="5"/>
    </row>
    <row r="448" spans="15:15" ht="14.25" customHeight="1" x14ac:dyDescent="0.2">
      <c r="O448" s="5"/>
    </row>
    <row r="449" spans="15:15" ht="14.25" customHeight="1" x14ac:dyDescent="0.2">
      <c r="O449" s="5"/>
    </row>
    <row r="450" spans="15:15" ht="14.25" customHeight="1" x14ac:dyDescent="0.2">
      <c r="O450" s="5"/>
    </row>
    <row r="451" spans="15:15" ht="14.25" customHeight="1" x14ac:dyDescent="0.2">
      <c r="O451" s="5"/>
    </row>
    <row r="452" spans="15:15" ht="14.25" customHeight="1" x14ac:dyDescent="0.2">
      <c r="O452" s="5"/>
    </row>
    <row r="453" spans="15:15" ht="14.25" customHeight="1" x14ac:dyDescent="0.2">
      <c r="O453" s="5"/>
    </row>
    <row r="454" spans="15:15" ht="14.25" customHeight="1" x14ac:dyDescent="0.2">
      <c r="O454" s="5"/>
    </row>
    <row r="455" spans="15:15" ht="14.25" customHeight="1" x14ac:dyDescent="0.2">
      <c r="O455" s="5"/>
    </row>
    <row r="456" spans="15:15" ht="14.25" customHeight="1" x14ac:dyDescent="0.2">
      <c r="O456" s="5"/>
    </row>
    <row r="457" spans="15:15" ht="14.25" customHeight="1" x14ac:dyDescent="0.2">
      <c r="O457" s="5"/>
    </row>
    <row r="458" spans="15:15" ht="14.25" customHeight="1" x14ac:dyDescent="0.2">
      <c r="O458" s="5"/>
    </row>
    <row r="459" spans="15:15" ht="14.25" customHeight="1" x14ac:dyDescent="0.2">
      <c r="O459" s="5"/>
    </row>
    <row r="460" spans="15:15" ht="14.25" customHeight="1" x14ac:dyDescent="0.2">
      <c r="O460" s="5"/>
    </row>
    <row r="461" spans="15:15" ht="14.25" customHeight="1" x14ac:dyDescent="0.2">
      <c r="O461" s="5"/>
    </row>
    <row r="462" spans="15:15" ht="14.25" customHeight="1" x14ac:dyDescent="0.2">
      <c r="O462" s="5"/>
    </row>
    <row r="463" spans="15:15" ht="14.25" customHeight="1" x14ac:dyDescent="0.2">
      <c r="O463" s="5"/>
    </row>
    <row r="464" spans="15:15" ht="14.25" customHeight="1" x14ac:dyDescent="0.2">
      <c r="O464" s="5"/>
    </row>
    <row r="465" spans="15:15" ht="14.25" customHeight="1" x14ac:dyDescent="0.2">
      <c r="O465" s="5"/>
    </row>
    <row r="466" spans="15:15" ht="14.25" customHeight="1" x14ac:dyDescent="0.2">
      <c r="O466" s="5"/>
    </row>
    <row r="467" spans="15:15" ht="14.25" customHeight="1" x14ac:dyDescent="0.2">
      <c r="O467" s="5"/>
    </row>
    <row r="468" spans="15:15" ht="14.25" customHeight="1" x14ac:dyDescent="0.2">
      <c r="O468" s="5"/>
    </row>
    <row r="469" spans="15:15" ht="14.25" customHeight="1" x14ac:dyDescent="0.2">
      <c r="O469" s="5"/>
    </row>
    <row r="470" spans="15:15" ht="14.25" customHeight="1" x14ac:dyDescent="0.2">
      <c r="O470" s="5"/>
    </row>
    <row r="471" spans="15:15" ht="14.25" customHeight="1" x14ac:dyDescent="0.2">
      <c r="O471" s="5"/>
    </row>
    <row r="472" spans="15:15" ht="14.25" customHeight="1" x14ac:dyDescent="0.2">
      <c r="O472" s="5"/>
    </row>
    <row r="473" spans="15:15" ht="14.25" customHeight="1" x14ac:dyDescent="0.2">
      <c r="O473" s="5"/>
    </row>
    <row r="474" spans="15:15" ht="14.25" customHeight="1" x14ac:dyDescent="0.2">
      <c r="O474" s="5"/>
    </row>
    <row r="475" spans="15:15" ht="14.25" customHeight="1" x14ac:dyDescent="0.2">
      <c r="O475" s="5"/>
    </row>
    <row r="476" spans="15:15" ht="14.25" customHeight="1" x14ac:dyDescent="0.2">
      <c r="O476" s="5"/>
    </row>
    <row r="477" spans="15:15" ht="14.25" customHeight="1" x14ac:dyDescent="0.2">
      <c r="O477" s="5"/>
    </row>
    <row r="478" spans="15:15" ht="14.25" customHeight="1" x14ac:dyDescent="0.2">
      <c r="O478" s="5"/>
    </row>
    <row r="479" spans="15:15" ht="14.25" customHeight="1" x14ac:dyDescent="0.2">
      <c r="O479" s="5"/>
    </row>
    <row r="480" spans="15:15" ht="14.25" customHeight="1" x14ac:dyDescent="0.2">
      <c r="O480" s="5"/>
    </row>
    <row r="481" spans="15:15" ht="14.25" customHeight="1" x14ac:dyDescent="0.2">
      <c r="O481" s="5"/>
    </row>
    <row r="482" spans="15:15" ht="14.25" customHeight="1" x14ac:dyDescent="0.2">
      <c r="O482" s="5"/>
    </row>
    <row r="483" spans="15:15" ht="14.25" customHeight="1" x14ac:dyDescent="0.2">
      <c r="O483" s="5"/>
    </row>
    <row r="484" spans="15:15" ht="14.25" customHeight="1" x14ac:dyDescent="0.2">
      <c r="O484" s="5"/>
    </row>
    <row r="485" spans="15:15" ht="14.25" customHeight="1" x14ac:dyDescent="0.2">
      <c r="O485" s="5"/>
    </row>
    <row r="486" spans="15:15" ht="14.25" customHeight="1" x14ac:dyDescent="0.2">
      <c r="O486" s="5"/>
    </row>
    <row r="487" spans="15:15" ht="14.25" customHeight="1" x14ac:dyDescent="0.2">
      <c r="O487" s="5"/>
    </row>
    <row r="488" spans="15:15" ht="14.25" customHeight="1" x14ac:dyDescent="0.2">
      <c r="O488" s="5"/>
    </row>
    <row r="489" spans="15:15" ht="14.25" customHeight="1" x14ac:dyDescent="0.2">
      <c r="O489" s="5"/>
    </row>
    <row r="490" spans="15:15" ht="14.25" customHeight="1" x14ac:dyDescent="0.2">
      <c r="O490" s="5"/>
    </row>
    <row r="491" spans="15:15" ht="14.25" customHeight="1" x14ac:dyDescent="0.2">
      <c r="O491" s="5"/>
    </row>
    <row r="492" spans="15:15" ht="14.25" customHeight="1" x14ac:dyDescent="0.2">
      <c r="O492" s="5"/>
    </row>
    <row r="493" spans="15:15" ht="14.25" customHeight="1" x14ac:dyDescent="0.2">
      <c r="O493" s="5"/>
    </row>
    <row r="494" spans="15:15" ht="14.25" customHeight="1" x14ac:dyDescent="0.2">
      <c r="O494" s="5"/>
    </row>
    <row r="495" spans="15:15" ht="14.25" customHeight="1" x14ac:dyDescent="0.2">
      <c r="O495" s="5"/>
    </row>
    <row r="496" spans="15:15" ht="14.25" customHeight="1" x14ac:dyDescent="0.2">
      <c r="O496" s="5"/>
    </row>
    <row r="497" spans="15:15" ht="14.25" customHeight="1" x14ac:dyDescent="0.2">
      <c r="O497" s="5"/>
    </row>
    <row r="498" spans="15:15" ht="14.25" customHeight="1" x14ac:dyDescent="0.2">
      <c r="O498" s="5"/>
    </row>
    <row r="499" spans="15:15" ht="14.25" customHeight="1" x14ac:dyDescent="0.2">
      <c r="O499" s="5"/>
    </row>
    <row r="500" spans="15:15" ht="14.25" customHeight="1" x14ac:dyDescent="0.2">
      <c r="O500" s="5"/>
    </row>
    <row r="501" spans="15:15" ht="14.25" customHeight="1" x14ac:dyDescent="0.2">
      <c r="O501" s="5"/>
    </row>
    <row r="502" spans="15:15" ht="14.25" customHeight="1" x14ac:dyDescent="0.2">
      <c r="O502" s="5"/>
    </row>
    <row r="503" spans="15:15" ht="14.25" customHeight="1" x14ac:dyDescent="0.2">
      <c r="O503" s="5"/>
    </row>
    <row r="504" spans="15:15" ht="14.25" customHeight="1" x14ac:dyDescent="0.2">
      <c r="O504" s="5"/>
    </row>
    <row r="505" spans="15:15" ht="14.25" customHeight="1" x14ac:dyDescent="0.2">
      <c r="O505" s="5"/>
    </row>
    <row r="506" spans="15:15" ht="14.25" customHeight="1" x14ac:dyDescent="0.2">
      <c r="O506" s="5"/>
    </row>
    <row r="507" spans="15:15" ht="14.25" customHeight="1" x14ac:dyDescent="0.2">
      <c r="O507" s="5"/>
    </row>
    <row r="508" spans="15:15" ht="14.25" customHeight="1" x14ac:dyDescent="0.2">
      <c r="O508" s="5"/>
    </row>
    <row r="509" spans="15:15" ht="14.25" customHeight="1" x14ac:dyDescent="0.2">
      <c r="O509" s="5"/>
    </row>
    <row r="510" spans="15:15" ht="14.25" customHeight="1" x14ac:dyDescent="0.2">
      <c r="O510" s="5"/>
    </row>
    <row r="511" spans="15:15" ht="14.25" customHeight="1" x14ac:dyDescent="0.2">
      <c r="O511" s="5"/>
    </row>
    <row r="512" spans="15:15" ht="14.25" customHeight="1" x14ac:dyDescent="0.2">
      <c r="O512" s="5"/>
    </row>
    <row r="513" spans="15:15" ht="14.25" customHeight="1" x14ac:dyDescent="0.2">
      <c r="O513" s="5"/>
    </row>
    <row r="514" spans="15:15" ht="14.25" customHeight="1" x14ac:dyDescent="0.2">
      <c r="O514" s="5"/>
    </row>
    <row r="515" spans="15:15" ht="14.25" customHeight="1" x14ac:dyDescent="0.2">
      <c r="O515" s="5"/>
    </row>
    <row r="516" spans="15:15" ht="14.25" customHeight="1" x14ac:dyDescent="0.2">
      <c r="O516" s="5"/>
    </row>
    <row r="517" spans="15:15" ht="14.25" customHeight="1" x14ac:dyDescent="0.2">
      <c r="O517" s="5"/>
    </row>
    <row r="518" spans="15:15" ht="14.25" customHeight="1" x14ac:dyDescent="0.2">
      <c r="O518" s="5"/>
    </row>
    <row r="519" spans="15:15" ht="14.25" customHeight="1" x14ac:dyDescent="0.2">
      <c r="O519" s="5"/>
    </row>
    <row r="520" spans="15:15" ht="14.25" customHeight="1" x14ac:dyDescent="0.2">
      <c r="O520" s="5"/>
    </row>
    <row r="521" spans="15:15" ht="14.25" customHeight="1" x14ac:dyDescent="0.2">
      <c r="O521" s="5"/>
    </row>
    <row r="522" spans="15:15" ht="14.25" customHeight="1" x14ac:dyDescent="0.2">
      <c r="O522" s="5"/>
    </row>
    <row r="523" spans="15:15" ht="14.25" customHeight="1" x14ac:dyDescent="0.2">
      <c r="O523" s="5"/>
    </row>
    <row r="524" spans="15:15" ht="14.25" customHeight="1" x14ac:dyDescent="0.2">
      <c r="O524" s="5"/>
    </row>
    <row r="525" spans="15:15" ht="14.25" customHeight="1" x14ac:dyDescent="0.2">
      <c r="O525" s="5"/>
    </row>
    <row r="526" spans="15:15" ht="14.25" customHeight="1" x14ac:dyDescent="0.2">
      <c r="O526" s="5"/>
    </row>
    <row r="527" spans="15:15" ht="14.25" customHeight="1" x14ac:dyDescent="0.2">
      <c r="O527" s="5"/>
    </row>
    <row r="528" spans="15:15" ht="14.25" customHeight="1" x14ac:dyDescent="0.2">
      <c r="O528" s="5"/>
    </row>
    <row r="529" spans="15:15" ht="14.25" customHeight="1" x14ac:dyDescent="0.2">
      <c r="O529" s="5"/>
    </row>
    <row r="530" spans="15:15" ht="14.25" customHeight="1" x14ac:dyDescent="0.2">
      <c r="O530" s="5"/>
    </row>
    <row r="531" spans="15:15" ht="14.25" customHeight="1" x14ac:dyDescent="0.2">
      <c r="O531" s="5"/>
    </row>
    <row r="532" spans="15:15" ht="14.25" customHeight="1" x14ac:dyDescent="0.2">
      <c r="O532" s="5"/>
    </row>
    <row r="533" spans="15:15" ht="14.25" customHeight="1" x14ac:dyDescent="0.2">
      <c r="O533" s="5"/>
    </row>
    <row r="534" spans="15:15" ht="14.25" customHeight="1" x14ac:dyDescent="0.2">
      <c r="O534" s="5"/>
    </row>
    <row r="535" spans="15:15" ht="14.25" customHeight="1" x14ac:dyDescent="0.2">
      <c r="O535" s="5"/>
    </row>
    <row r="536" spans="15:15" ht="14.25" customHeight="1" x14ac:dyDescent="0.2">
      <c r="O536" s="5"/>
    </row>
    <row r="537" spans="15:15" ht="14.25" customHeight="1" x14ac:dyDescent="0.2">
      <c r="O537" s="5"/>
    </row>
    <row r="538" spans="15:15" ht="14.25" customHeight="1" x14ac:dyDescent="0.2">
      <c r="O538" s="5"/>
    </row>
    <row r="539" spans="15:15" ht="14.25" customHeight="1" x14ac:dyDescent="0.2">
      <c r="O539" s="5"/>
    </row>
    <row r="540" spans="15:15" ht="14.25" customHeight="1" x14ac:dyDescent="0.2">
      <c r="O540" s="5"/>
    </row>
    <row r="541" spans="15:15" ht="14.25" customHeight="1" x14ac:dyDescent="0.2">
      <c r="O541" s="5"/>
    </row>
    <row r="542" spans="15:15" ht="14.25" customHeight="1" x14ac:dyDescent="0.2">
      <c r="O542" s="5"/>
    </row>
    <row r="543" spans="15:15" ht="14.25" customHeight="1" x14ac:dyDescent="0.2">
      <c r="O543" s="5"/>
    </row>
    <row r="544" spans="15:15" ht="14.25" customHeight="1" x14ac:dyDescent="0.2">
      <c r="O544" s="5"/>
    </row>
    <row r="545" spans="15:15" ht="14.25" customHeight="1" x14ac:dyDescent="0.2">
      <c r="O545" s="5"/>
    </row>
    <row r="546" spans="15:15" ht="14.25" customHeight="1" x14ac:dyDescent="0.2">
      <c r="O546" s="5"/>
    </row>
    <row r="547" spans="15:15" ht="14.25" customHeight="1" x14ac:dyDescent="0.2">
      <c r="O547" s="5"/>
    </row>
    <row r="548" spans="15:15" ht="14.25" customHeight="1" x14ac:dyDescent="0.2">
      <c r="O548" s="5"/>
    </row>
    <row r="549" spans="15:15" ht="14.25" customHeight="1" x14ac:dyDescent="0.2">
      <c r="O549" s="5"/>
    </row>
    <row r="550" spans="15:15" ht="14.25" customHeight="1" x14ac:dyDescent="0.2">
      <c r="O550" s="5"/>
    </row>
    <row r="551" spans="15:15" ht="14.25" customHeight="1" x14ac:dyDescent="0.2">
      <c r="O551" s="5"/>
    </row>
    <row r="552" spans="15:15" ht="14.25" customHeight="1" x14ac:dyDescent="0.2">
      <c r="O552" s="5"/>
    </row>
    <row r="553" spans="15:15" ht="14.25" customHeight="1" x14ac:dyDescent="0.2">
      <c r="O553" s="5"/>
    </row>
    <row r="554" spans="15:15" ht="14.25" customHeight="1" x14ac:dyDescent="0.2">
      <c r="O554" s="5"/>
    </row>
    <row r="555" spans="15:15" ht="14.25" customHeight="1" x14ac:dyDescent="0.2">
      <c r="O555" s="5"/>
    </row>
    <row r="556" spans="15:15" ht="14.25" customHeight="1" x14ac:dyDescent="0.2">
      <c r="O556" s="5"/>
    </row>
    <row r="557" spans="15:15" ht="14.25" customHeight="1" x14ac:dyDescent="0.2">
      <c r="O557" s="5"/>
    </row>
    <row r="558" spans="15:15" ht="14.25" customHeight="1" x14ac:dyDescent="0.2">
      <c r="O558" s="5"/>
    </row>
    <row r="559" spans="15:15" ht="14.25" customHeight="1" x14ac:dyDescent="0.2">
      <c r="O559" s="5"/>
    </row>
    <row r="560" spans="15:15" ht="14.25" customHeight="1" x14ac:dyDescent="0.2">
      <c r="O560" s="5"/>
    </row>
    <row r="561" spans="15:15" ht="14.25" customHeight="1" x14ac:dyDescent="0.2">
      <c r="O561" s="5"/>
    </row>
    <row r="562" spans="15:15" ht="14.25" customHeight="1" x14ac:dyDescent="0.2">
      <c r="O562" s="5"/>
    </row>
    <row r="563" spans="15:15" ht="14.25" customHeight="1" x14ac:dyDescent="0.2">
      <c r="O563" s="5"/>
    </row>
    <row r="564" spans="15:15" ht="14.25" customHeight="1" x14ac:dyDescent="0.2">
      <c r="O564" s="5"/>
    </row>
    <row r="565" spans="15:15" ht="14.25" customHeight="1" x14ac:dyDescent="0.2">
      <c r="O565" s="5"/>
    </row>
    <row r="566" spans="15:15" ht="14.25" customHeight="1" x14ac:dyDescent="0.2">
      <c r="O566" s="5"/>
    </row>
    <row r="567" spans="15:15" ht="14.25" customHeight="1" x14ac:dyDescent="0.2">
      <c r="O567" s="5"/>
    </row>
    <row r="568" spans="15:15" ht="14.25" customHeight="1" x14ac:dyDescent="0.2">
      <c r="O568" s="5"/>
    </row>
    <row r="569" spans="15:15" ht="14.25" customHeight="1" x14ac:dyDescent="0.2">
      <c r="O569" s="5"/>
    </row>
    <row r="570" spans="15:15" ht="14.25" customHeight="1" x14ac:dyDescent="0.2">
      <c r="O570" s="5"/>
    </row>
    <row r="571" spans="15:15" ht="14.25" customHeight="1" x14ac:dyDescent="0.2">
      <c r="O571" s="5"/>
    </row>
    <row r="572" spans="15:15" ht="14.25" customHeight="1" x14ac:dyDescent="0.2">
      <c r="O572" s="5"/>
    </row>
    <row r="573" spans="15:15" ht="14.25" customHeight="1" x14ac:dyDescent="0.2">
      <c r="O573" s="5"/>
    </row>
    <row r="574" spans="15:15" ht="14.25" customHeight="1" x14ac:dyDescent="0.2">
      <c r="O574" s="5"/>
    </row>
    <row r="575" spans="15:15" ht="14.25" customHeight="1" x14ac:dyDescent="0.2">
      <c r="O575" s="5"/>
    </row>
    <row r="576" spans="15:15" ht="14.25" customHeight="1" x14ac:dyDescent="0.2">
      <c r="O576" s="5"/>
    </row>
    <row r="577" spans="15:15" ht="14.25" customHeight="1" x14ac:dyDescent="0.2">
      <c r="O577" s="5"/>
    </row>
    <row r="578" spans="15:15" ht="14.25" customHeight="1" x14ac:dyDescent="0.2">
      <c r="O578" s="5"/>
    </row>
    <row r="579" spans="15:15" ht="14.25" customHeight="1" x14ac:dyDescent="0.2">
      <c r="O579" s="5"/>
    </row>
    <row r="580" spans="15:15" ht="14.25" customHeight="1" x14ac:dyDescent="0.2">
      <c r="O580" s="5"/>
    </row>
    <row r="581" spans="15:15" ht="14.25" customHeight="1" x14ac:dyDescent="0.2">
      <c r="O581" s="5"/>
    </row>
    <row r="582" spans="15:15" ht="14.25" customHeight="1" x14ac:dyDescent="0.2">
      <c r="O582" s="5"/>
    </row>
    <row r="583" spans="15:15" ht="14.25" customHeight="1" x14ac:dyDescent="0.2">
      <c r="O583" s="5"/>
    </row>
    <row r="584" spans="15:15" ht="14.25" customHeight="1" x14ac:dyDescent="0.2">
      <c r="O584" s="5"/>
    </row>
    <row r="585" spans="15:15" ht="14.25" customHeight="1" x14ac:dyDescent="0.2">
      <c r="O585" s="5"/>
    </row>
    <row r="586" spans="15:15" ht="14.25" customHeight="1" x14ac:dyDescent="0.2">
      <c r="O586" s="5"/>
    </row>
    <row r="587" spans="15:15" ht="14.25" customHeight="1" x14ac:dyDescent="0.2">
      <c r="O587" s="5"/>
    </row>
    <row r="588" spans="15:15" ht="14.25" customHeight="1" x14ac:dyDescent="0.2">
      <c r="O588" s="5"/>
    </row>
    <row r="589" spans="15:15" ht="14.25" customHeight="1" x14ac:dyDescent="0.2">
      <c r="O589" s="5"/>
    </row>
    <row r="590" spans="15:15" ht="14.25" customHeight="1" x14ac:dyDescent="0.2">
      <c r="O590" s="5"/>
    </row>
    <row r="591" spans="15:15" ht="14.25" customHeight="1" x14ac:dyDescent="0.2">
      <c r="O591" s="5"/>
    </row>
    <row r="592" spans="15:15" ht="14.25" customHeight="1" x14ac:dyDescent="0.2">
      <c r="O592" s="5"/>
    </row>
    <row r="593" spans="15:15" ht="14.25" customHeight="1" x14ac:dyDescent="0.2">
      <c r="O593" s="5"/>
    </row>
    <row r="594" spans="15:15" ht="14.25" customHeight="1" x14ac:dyDescent="0.2">
      <c r="O594" s="5"/>
    </row>
    <row r="595" spans="15:15" ht="14.25" customHeight="1" x14ac:dyDescent="0.2">
      <c r="O595" s="5"/>
    </row>
    <row r="596" spans="15:15" ht="14.25" customHeight="1" x14ac:dyDescent="0.2">
      <c r="O596" s="5"/>
    </row>
    <row r="597" spans="15:15" ht="14.25" customHeight="1" x14ac:dyDescent="0.2">
      <c r="O597" s="5"/>
    </row>
    <row r="598" spans="15:15" ht="14.25" customHeight="1" x14ac:dyDescent="0.2">
      <c r="O598" s="5"/>
    </row>
    <row r="599" spans="15:15" ht="14.25" customHeight="1" x14ac:dyDescent="0.2">
      <c r="O599" s="5"/>
    </row>
    <row r="600" spans="15:15" ht="14.25" customHeight="1" x14ac:dyDescent="0.2">
      <c r="O600" s="5"/>
    </row>
    <row r="601" spans="15:15" ht="14.25" customHeight="1" x14ac:dyDescent="0.2">
      <c r="O601" s="5"/>
    </row>
    <row r="602" spans="15:15" ht="14.25" customHeight="1" x14ac:dyDescent="0.2">
      <c r="O602" s="5"/>
    </row>
    <row r="603" spans="15:15" ht="14.25" customHeight="1" x14ac:dyDescent="0.2">
      <c r="O603" s="5"/>
    </row>
    <row r="604" spans="15:15" ht="14.25" customHeight="1" x14ac:dyDescent="0.2">
      <c r="O604" s="5"/>
    </row>
    <row r="605" spans="15:15" ht="14.25" customHeight="1" x14ac:dyDescent="0.2">
      <c r="O605" s="5"/>
    </row>
    <row r="606" spans="15:15" ht="14.25" customHeight="1" x14ac:dyDescent="0.2">
      <c r="O606" s="5"/>
    </row>
    <row r="607" spans="15:15" ht="14.25" customHeight="1" x14ac:dyDescent="0.2">
      <c r="O607" s="5"/>
    </row>
    <row r="608" spans="15:15" ht="14.25" customHeight="1" x14ac:dyDescent="0.2">
      <c r="O608" s="5"/>
    </row>
    <row r="609" spans="15:15" ht="14.25" customHeight="1" x14ac:dyDescent="0.2">
      <c r="O609" s="5"/>
    </row>
    <row r="610" spans="15:15" ht="14.25" customHeight="1" x14ac:dyDescent="0.2">
      <c r="O610" s="5"/>
    </row>
    <row r="611" spans="15:15" ht="14.25" customHeight="1" x14ac:dyDescent="0.2">
      <c r="O611" s="5"/>
    </row>
    <row r="612" spans="15:15" ht="14.25" customHeight="1" x14ac:dyDescent="0.2">
      <c r="O612" s="5"/>
    </row>
    <row r="613" spans="15:15" ht="14.25" customHeight="1" x14ac:dyDescent="0.2">
      <c r="O613" s="5"/>
    </row>
    <row r="614" spans="15:15" ht="14.25" customHeight="1" x14ac:dyDescent="0.2">
      <c r="O614" s="5"/>
    </row>
    <row r="615" spans="15:15" ht="14.25" customHeight="1" x14ac:dyDescent="0.2">
      <c r="O615" s="5"/>
    </row>
    <row r="616" spans="15:15" ht="14.25" customHeight="1" x14ac:dyDescent="0.2">
      <c r="O616" s="5"/>
    </row>
    <row r="617" spans="15:15" ht="14.25" customHeight="1" x14ac:dyDescent="0.2">
      <c r="O617" s="5"/>
    </row>
    <row r="618" spans="15:15" ht="14.25" customHeight="1" x14ac:dyDescent="0.2">
      <c r="O618" s="5"/>
    </row>
    <row r="619" spans="15:15" ht="14.25" customHeight="1" x14ac:dyDescent="0.2">
      <c r="O619" s="5"/>
    </row>
    <row r="620" spans="15:15" ht="14.25" customHeight="1" x14ac:dyDescent="0.2">
      <c r="O620" s="5"/>
    </row>
    <row r="621" spans="15:15" ht="14.25" customHeight="1" x14ac:dyDescent="0.2">
      <c r="O621" s="5"/>
    </row>
    <row r="622" spans="15:15" ht="14.25" customHeight="1" x14ac:dyDescent="0.2">
      <c r="O622" s="5"/>
    </row>
    <row r="623" spans="15:15" ht="14.25" customHeight="1" x14ac:dyDescent="0.2">
      <c r="O623" s="5"/>
    </row>
    <row r="624" spans="15:15" ht="14.25" customHeight="1" x14ac:dyDescent="0.2">
      <c r="O624" s="5"/>
    </row>
    <row r="625" spans="15:15" ht="14.25" customHeight="1" x14ac:dyDescent="0.2">
      <c r="O625" s="5"/>
    </row>
    <row r="626" spans="15:15" ht="14.25" customHeight="1" x14ac:dyDescent="0.2">
      <c r="O626" s="5"/>
    </row>
    <row r="627" spans="15:15" ht="14.25" customHeight="1" x14ac:dyDescent="0.2">
      <c r="O627" s="5"/>
    </row>
    <row r="628" spans="15:15" ht="14.25" customHeight="1" x14ac:dyDescent="0.2">
      <c r="O628" s="5"/>
    </row>
    <row r="629" spans="15:15" ht="14.25" customHeight="1" x14ac:dyDescent="0.2">
      <c r="O629" s="5"/>
    </row>
    <row r="630" spans="15:15" ht="14.25" customHeight="1" x14ac:dyDescent="0.2">
      <c r="O630" s="5"/>
    </row>
    <row r="631" spans="15:15" ht="14.25" customHeight="1" x14ac:dyDescent="0.2">
      <c r="O631" s="5"/>
    </row>
    <row r="632" spans="15:15" ht="14.25" customHeight="1" x14ac:dyDescent="0.2">
      <c r="O632" s="5"/>
    </row>
    <row r="633" spans="15:15" ht="14.25" customHeight="1" x14ac:dyDescent="0.2">
      <c r="O633" s="5"/>
    </row>
    <row r="634" spans="15:15" ht="14.25" customHeight="1" x14ac:dyDescent="0.2">
      <c r="O634" s="5"/>
    </row>
    <row r="635" spans="15:15" ht="14.25" customHeight="1" x14ac:dyDescent="0.2">
      <c r="O635" s="5"/>
    </row>
    <row r="636" spans="15:15" ht="14.25" customHeight="1" x14ac:dyDescent="0.2">
      <c r="O636" s="5"/>
    </row>
    <row r="637" spans="15:15" ht="14.25" customHeight="1" x14ac:dyDescent="0.2">
      <c r="O637" s="5"/>
    </row>
    <row r="638" spans="15:15" ht="14.25" customHeight="1" x14ac:dyDescent="0.2">
      <c r="O638" s="5"/>
    </row>
    <row r="639" spans="15:15" ht="14.25" customHeight="1" x14ac:dyDescent="0.2">
      <c r="O639" s="5"/>
    </row>
    <row r="640" spans="15:15" ht="14.25" customHeight="1" x14ac:dyDescent="0.2">
      <c r="O640" s="5"/>
    </row>
    <row r="641" spans="15:15" ht="14.25" customHeight="1" x14ac:dyDescent="0.2">
      <c r="O641" s="5"/>
    </row>
    <row r="642" spans="15:15" ht="14.25" customHeight="1" x14ac:dyDescent="0.2">
      <c r="O642" s="5"/>
    </row>
    <row r="643" spans="15:15" ht="14.25" customHeight="1" x14ac:dyDescent="0.2">
      <c r="O643" s="5"/>
    </row>
    <row r="644" spans="15:15" ht="14.25" customHeight="1" x14ac:dyDescent="0.2">
      <c r="O644" s="5"/>
    </row>
    <row r="645" spans="15:15" ht="14.25" customHeight="1" x14ac:dyDescent="0.2">
      <c r="O645" s="5"/>
    </row>
    <row r="646" spans="15:15" ht="14.25" customHeight="1" x14ac:dyDescent="0.2">
      <c r="O646" s="5"/>
    </row>
    <row r="647" spans="15:15" ht="14.25" customHeight="1" x14ac:dyDescent="0.2">
      <c r="O647" s="5"/>
    </row>
    <row r="648" spans="15:15" ht="14.25" customHeight="1" x14ac:dyDescent="0.2">
      <c r="O648" s="5"/>
    </row>
    <row r="649" spans="15:15" ht="14.25" customHeight="1" x14ac:dyDescent="0.2">
      <c r="O649" s="5"/>
    </row>
    <row r="650" spans="15:15" ht="14.25" customHeight="1" x14ac:dyDescent="0.2">
      <c r="O650" s="5"/>
    </row>
    <row r="651" spans="15:15" ht="14.25" customHeight="1" x14ac:dyDescent="0.2">
      <c r="O651" s="5"/>
    </row>
    <row r="652" spans="15:15" ht="14.25" customHeight="1" x14ac:dyDescent="0.2">
      <c r="O652" s="5"/>
    </row>
    <row r="653" spans="15:15" ht="14.25" customHeight="1" x14ac:dyDescent="0.2">
      <c r="O653" s="5"/>
    </row>
    <row r="654" spans="15:15" ht="14.25" customHeight="1" x14ac:dyDescent="0.2">
      <c r="O654" s="5"/>
    </row>
    <row r="655" spans="15:15" ht="14.25" customHeight="1" x14ac:dyDescent="0.2">
      <c r="O655" s="5"/>
    </row>
    <row r="656" spans="15:15" ht="14.25" customHeight="1" x14ac:dyDescent="0.2">
      <c r="O656" s="5"/>
    </row>
    <row r="657" spans="15:15" ht="14.25" customHeight="1" x14ac:dyDescent="0.2">
      <c r="O657" s="5"/>
    </row>
    <row r="658" spans="15:15" ht="14.25" customHeight="1" x14ac:dyDescent="0.2">
      <c r="O658" s="5"/>
    </row>
    <row r="659" spans="15:15" ht="14.25" customHeight="1" x14ac:dyDescent="0.2">
      <c r="O659" s="5"/>
    </row>
    <row r="660" spans="15:15" ht="14.25" customHeight="1" x14ac:dyDescent="0.2">
      <c r="O660" s="5"/>
    </row>
    <row r="661" spans="15:15" ht="14.25" customHeight="1" x14ac:dyDescent="0.2">
      <c r="O661" s="5"/>
    </row>
    <row r="662" spans="15:15" ht="14.25" customHeight="1" x14ac:dyDescent="0.2">
      <c r="O662" s="5"/>
    </row>
    <row r="663" spans="15:15" ht="14.25" customHeight="1" x14ac:dyDescent="0.2">
      <c r="O663" s="5"/>
    </row>
    <row r="664" spans="15:15" ht="14.25" customHeight="1" x14ac:dyDescent="0.2">
      <c r="O664" s="5"/>
    </row>
    <row r="665" spans="15:15" ht="14.25" customHeight="1" x14ac:dyDescent="0.2">
      <c r="O665" s="5"/>
    </row>
    <row r="666" spans="15:15" ht="14.25" customHeight="1" x14ac:dyDescent="0.2">
      <c r="O666" s="5"/>
    </row>
    <row r="667" spans="15:15" ht="14.25" customHeight="1" x14ac:dyDescent="0.2">
      <c r="O667" s="5"/>
    </row>
    <row r="668" spans="15:15" ht="14.25" customHeight="1" x14ac:dyDescent="0.2">
      <c r="O668" s="5"/>
    </row>
    <row r="669" spans="15:15" ht="14.25" customHeight="1" x14ac:dyDescent="0.2">
      <c r="O669" s="5"/>
    </row>
    <row r="670" spans="15:15" ht="14.25" customHeight="1" x14ac:dyDescent="0.2">
      <c r="O670" s="5"/>
    </row>
    <row r="671" spans="15:15" ht="14.25" customHeight="1" x14ac:dyDescent="0.2">
      <c r="O671" s="5"/>
    </row>
    <row r="672" spans="15:15" ht="14.25" customHeight="1" x14ac:dyDescent="0.2">
      <c r="O672" s="5"/>
    </row>
    <row r="673" spans="15:15" ht="14.25" customHeight="1" x14ac:dyDescent="0.2">
      <c r="O673" s="5"/>
    </row>
    <row r="674" spans="15:15" ht="14.25" customHeight="1" x14ac:dyDescent="0.2">
      <c r="O674" s="5"/>
    </row>
    <row r="675" spans="15:15" ht="14.25" customHeight="1" x14ac:dyDescent="0.2">
      <c r="O675" s="5"/>
    </row>
    <row r="676" spans="15:15" ht="14.25" customHeight="1" x14ac:dyDescent="0.2">
      <c r="O676" s="5"/>
    </row>
    <row r="677" spans="15:15" ht="14.25" customHeight="1" x14ac:dyDescent="0.2">
      <c r="O677" s="5"/>
    </row>
    <row r="678" spans="15:15" ht="14.25" customHeight="1" x14ac:dyDescent="0.2">
      <c r="O678" s="5"/>
    </row>
    <row r="679" spans="15:15" ht="14.25" customHeight="1" x14ac:dyDescent="0.2">
      <c r="O679" s="5"/>
    </row>
    <row r="680" spans="15:15" ht="14.25" customHeight="1" x14ac:dyDescent="0.2">
      <c r="O680" s="5"/>
    </row>
    <row r="681" spans="15:15" ht="14.25" customHeight="1" x14ac:dyDescent="0.2">
      <c r="O681" s="5"/>
    </row>
    <row r="682" spans="15:15" ht="14.25" customHeight="1" x14ac:dyDescent="0.2">
      <c r="O682" s="5"/>
    </row>
    <row r="683" spans="15:15" ht="14.25" customHeight="1" x14ac:dyDescent="0.2">
      <c r="O683" s="5"/>
    </row>
    <row r="684" spans="15:15" ht="14.25" customHeight="1" x14ac:dyDescent="0.2">
      <c r="O684" s="5"/>
    </row>
    <row r="685" spans="15:15" ht="14.25" customHeight="1" x14ac:dyDescent="0.2">
      <c r="O685" s="5"/>
    </row>
    <row r="686" spans="15:15" ht="14.25" customHeight="1" x14ac:dyDescent="0.2">
      <c r="O686" s="5"/>
    </row>
    <row r="687" spans="15:15" ht="14.25" customHeight="1" x14ac:dyDescent="0.2">
      <c r="O687" s="5"/>
    </row>
    <row r="688" spans="15:15" ht="14.25" customHeight="1" x14ac:dyDescent="0.2">
      <c r="O688" s="5"/>
    </row>
    <row r="689" spans="15:15" ht="14.25" customHeight="1" x14ac:dyDescent="0.2">
      <c r="O689" s="5"/>
    </row>
    <row r="690" spans="15:15" ht="14.25" customHeight="1" x14ac:dyDescent="0.2">
      <c r="O690" s="5"/>
    </row>
    <row r="691" spans="15:15" ht="14.25" customHeight="1" x14ac:dyDescent="0.2">
      <c r="O691" s="5"/>
    </row>
    <row r="692" spans="15:15" ht="14.25" customHeight="1" x14ac:dyDescent="0.2">
      <c r="O692" s="5"/>
    </row>
    <row r="693" spans="15:15" ht="14.25" customHeight="1" x14ac:dyDescent="0.2">
      <c r="O693" s="5"/>
    </row>
    <row r="694" spans="15:15" ht="14.25" customHeight="1" x14ac:dyDescent="0.2">
      <c r="O694" s="5"/>
    </row>
    <row r="695" spans="15:15" ht="14.25" customHeight="1" x14ac:dyDescent="0.2">
      <c r="O695" s="5"/>
    </row>
    <row r="696" spans="15:15" ht="14.25" customHeight="1" x14ac:dyDescent="0.2">
      <c r="O696" s="5"/>
    </row>
    <row r="697" spans="15:15" ht="14.25" customHeight="1" x14ac:dyDescent="0.2">
      <c r="O697" s="5"/>
    </row>
    <row r="698" spans="15:15" ht="14.25" customHeight="1" x14ac:dyDescent="0.2">
      <c r="O698" s="5"/>
    </row>
    <row r="699" spans="15:15" ht="14.25" customHeight="1" x14ac:dyDescent="0.2">
      <c r="O699" s="5"/>
    </row>
    <row r="700" spans="15:15" ht="14.25" customHeight="1" x14ac:dyDescent="0.2">
      <c r="O700" s="5"/>
    </row>
    <row r="701" spans="15:15" ht="14.25" customHeight="1" x14ac:dyDescent="0.2">
      <c r="O701" s="5"/>
    </row>
    <row r="702" spans="15:15" ht="14.25" customHeight="1" x14ac:dyDescent="0.2">
      <c r="O702" s="5"/>
    </row>
    <row r="703" spans="15:15" ht="14.25" customHeight="1" x14ac:dyDescent="0.2">
      <c r="O703" s="5"/>
    </row>
    <row r="704" spans="15:15" ht="14.25" customHeight="1" x14ac:dyDescent="0.2">
      <c r="O704" s="5"/>
    </row>
    <row r="705" spans="15:15" ht="14.25" customHeight="1" x14ac:dyDescent="0.2">
      <c r="O705" s="5"/>
    </row>
    <row r="706" spans="15:15" ht="14.25" customHeight="1" x14ac:dyDescent="0.2">
      <c r="O706" s="5"/>
    </row>
    <row r="707" spans="15:15" ht="14.25" customHeight="1" x14ac:dyDescent="0.2">
      <c r="O707" s="5"/>
    </row>
    <row r="708" spans="15:15" ht="14.25" customHeight="1" x14ac:dyDescent="0.2">
      <c r="O708" s="5"/>
    </row>
    <row r="709" spans="15:15" ht="14.25" customHeight="1" x14ac:dyDescent="0.2">
      <c r="O709" s="5"/>
    </row>
    <row r="710" spans="15:15" ht="14.25" customHeight="1" x14ac:dyDescent="0.2">
      <c r="O710" s="5"/>
    </row>
    <row r="711" spans="15:15" ht="14.25" customHeight="1" x14ac:dyDescent="0.2">
      <c r="O711" s="5"/>
    </row>
    <row r="712" spans="15:15" ht="14.25" customHeight="1" x14ac:dyDescent="0.2">
      <c r="O712" s="5"/>
    </row>
    <row r="713" spans="15:15" ht="14.25" customHeight="1" x14ac:dyDescent="0.2">
      <c r="O713" s="5"/>
    </row>
    <row r="714" spans="15:15" ht="14.25" customHeight="1" x14ac:dyDescent="0.2">
      <c r="O714" s="5"/>
    </row>
    <row r="715" spans="15:15" ht="14.25" customHeight="1" x14ac:dyDescent="0.2">
      <c r="O715" s="5"/>
    </row>
    <row r="716" spans="15:15" ht="14.25" customHeight="1" x14ac:dyDescent="0.2">
      <c r="O716" s="5"/>
    </row>
    <row r="717" spans="15:15" ht="14.25" customHeight="1" x14ac:dyDescent="0.2">
      <c r="O717" s="5"/>
    </row>
    <row r="718" spans="15:15" ht="14.25" customHeight="1" x14ac:dyDescent="0.2">
      <c r="O718" s="5"/>
    </row>
    <row r="719" spans="15:15" ht="14.25" customHeight="1" x14ac:dyDescent="0.2">
      <c r="O719" s="5"/>
    </row>
    <row r="720" spans="15:15" ht="14.25" customHeight="1" x14ac:dyDescent="0.2">
      <c r="O720" s="5"/>
    </row>
    <row r="721" spans="15:15" ht="14.25" customHeight="1" x14ac:dyDescent="0.2">
      <c r="O721" s="5"/>
    </row>
    <row r="722" spans="15:15" ht="14.25" customHeight="1" x14ac:dyDescent="0.2">
      <c r="O722" s="5"/>
    </row>
    <row r="723" spans="15:15" ht="14.25" customHeight="1" x14ac:dyDescent="0.2">
      <c r="O723" s="5"/>
    </row>
    <row r="724" spans="15:15" ht="14.25" customHeight="1" x14ac:dyDescent="0.2">
      <c r="O724" s="5"/>
    </row>
    <row r="725" spans="15:15" ht="14.25" customHeight="1" x14ac:dyDescent="0.2">
      <c r="O725" s="5"/>
    </row>
    <row r="726" spans="15:15" ht="14.25" customHeight="1" x14ac:dyDescent="0.2">
      <c r="O726" s="5"/>
    </row>
    <row r="727" spans="15:15" ht="14.25" customHeight="1" x14ac:dyDescent="0.2">
      <c r="O727" s="5"/>
    </row>
    <row r="728" spans="15:15" ht="14.25" customHeight="1" x14ac:dyDescent="0.2">
      <c r="O728" s="5"/>
    </row>
    <row r="729" spans="15:15" ht="14.25" customHeight="1" x14ac:dyDescent="0.2">
      <c r="O729" s="5"/>
    </row>
    <row r="730" spans="15:15" ht="14.25" customHeight="1" x14ac:dyDescent="0.2">
      <c r="O730" s="5"/>
    </row>
    <row r="731" spans="15:15" ht="14.25" customHeight="1" x14ac:dyDescent="0.2">
      <c r="O731" s="5"/>
    </row>
    <row r="732" spans="15:15" ht="14.25" customHeight="1" x14ac:dyDescent="0.2">
      <c r="O732" s="5"/>
    </row>
    <row r="733" spans="15:15" ht="14.25" customHeight="1" x14ac:dyDescent="0.2">
      <c r="O733" s="5"/>
    </row>
    <row r="734" spans="15:15" ht="14.25" customHeight="1" x14ac:dyDescent="0.2">
      <c r="O734" s="5"/>
    </row>
    <row r="735" spans="15:15" ht="14.25" customHeight="1" x14ac:dyDescent="0.2">
      <c r="O735" s="5"/>
    </row>
    <row r="736" spans="15:15" ht="14.25" customHeight="1" x14ac:dyDescent="0.2">
      <c r="O736" s="5"/>
    </row>
    <row r="737" spans="15:15" ht="14.25" customHeight="1" x14ac:dyDescent="0.2">
      <c r="O737" s="5"/>
    </row>
    <row r="738" spans="15:15" ht="14.25" customHeight="1" x14ac:dyDescent="0.2">
      <c r="O738" s="5"/>
    </row>
    <row r="739" spans="15:15" ht="14.25" customHeight="1" x14ac:dyDescent="0.2">
      <c r="O739" s="5"/>
    </row>
    <row r="740" spans="15:15" ht="14.25" customHeight="1" x14ac:dyDescent="0.2">
      <c r="O740" s="5"/>
    </row>
    <row r="741" spans="15:15" ht="14.25" customHeight="1" x14ac:dyDescent="0.2">
      <c r="O741" s="5"/>
    </row>
    <row r="742" spans="15:15" ht="14.25" customHeight="1" x14ac:dyDescent="0.2">
      <c r="O742" s="5"/>
    </row>
    <row r="743" spans="15:15" ht="14.25" customHeight="1" x14ac:dyDescent="0.2">
      <c r="O743" s="5"/>
    </row>
    <row r="744" spans="15:15" ht="14.25" customHeight="1" x14ac:dyDescent="0.2">
      <c r="O744" s="5"/>
    </row>
    <row r="745" spans="15:15" ht="14.25" customHeight="1" x14ac:dyDescent="0.2">
      <c r="O745" s="5"/>
    </row>
    <row r="746" spans="15:15" ht="14.25" customHeight="1" x14ac:dyDescent="0.2">
      <c r="O746" s="5"/>
    </row>
    <row r="747" spans="15:15" ht="14.25" customHeight="1" x14ac:dyDescent="0.2">
      <c r="O747" s="5"/>
    </row>
    <row r="748" spans="15:15" ht="14.25" customHeight="1" x14ac:dyDescent="0.2">
      <c r="O748" s="5"/>
    </row>
    <row r="749" spans="15:15" ht="14.25" customHeight="1" x14ac:dyDescent="0.2">
      <c r="O749" s="5"/>
    </row>
    <row r="750" spans="15:15" ht="14.25" customHeight="1" x14ac:dyDescent="0.2">
      <c r="O750" s="5"/>
    </row>
    <row r="751" spans="15:15" ht="14.25" customHeight="1" x14ac:dyDescent="0.2">
      <c r="O751" s="5"/>
    </row>
    <row r="752" spans="15:15" ht="14.25" customHeight="1" x14ac:dyDescent="0.2">
      <c r="O752" s="5"/>
    </row>
    <row r="753" spans="15:15" ht="14.25" customHeight="1" x14ac:dyDescent="0.2">
      <c r="O753" s="5"/>
    </row>
    <row r="754" spans="15:15" ht="14.25" customHeight="1" x14ac:dyDescent="0.2">
      <c r="O754" s="5"/>
    </row>
    <row r="755" spans="15:15" ht="14.25" customHeight="1" x14ac:dyDescent="0.2">
      <c r="O755" s="5"/>
    </row>
    <row r="756" spans="15:15" ht="14.25" customHeight="1" x14ac:dyDescent="0.2">
      <c r="O756" s="5"/>
    </row>
    <row r="757" spans="15:15" ht="14.25" customHeight="1" x14ac:dyDescent="0.2">
      <c r="O757" s="5"/>
    </row>
    <row r="758" spans="15:15" ht="14.25" customHeight="1" x14ac:dyDescent="0.2">
      <c r="O758" s="5"/>
    </row>
    <row r="759" spans="15:15" ht="14.25" customHeight="1" x14ac:dyDescent="0.2">
      <c r="O759" s="5"/>
    </row>
    <row r="760" spans="15:15" ht="14.25" customHeight="1" x14ac:dyDescent="0.2">
      <c r="O760" s="5"/>
    </row>
    <row r="761" spans="15:15" ht="14.25" customHeight="1" x14ac:dyDescent="0.2">
      <c r="O761" s="5"/>
    </row>
    <row r="762" spans="15:15" ht="14.25" customHeight="1" x14ac:dyDescent="0.2">
      <c r="O762" s="5"/>
    </row>
    <row r="763" spans="15:15" ht="14.25" customHeight="1" x14ac:dyDescent="0.2">
      <c r="O763" s="5"/>
    </row>
    <row r="764" spans="15:15" ht="14.25" customHeight="1" x14ac:dyDescent="0.2">
      <c r="O764" s="5"/>
    </row>
    <row r="765" spans="15:15" ht="14.25" customHeight="1" x14ac:dyDescent="0.2">
      <c r="O765" s="5"/>
    </row>
    <row r="766" spans="15:15" ht="14.25" customHeight="1" x14ac:dyDescent="0.2">
      <c r="O766" s="5"/>
    </row>
    <row r="767" spans="15:15" ht="14.25" customHeight="1" x14ac:dyDescent="0.2">
      <c r="O767" s="5"/>
    </row>
    <row r="768" spans="15:15" ht="14.25" customHeight="1" x14ac:dyDescent="0.2">
      <c r="O768" s="5"/>
    </row>
    <row r="769" spans="15:15" ht="14.25" customHeight="1" x14ac:dyDescent="0.2">
      <c r="O769" s="5"/>
    </row>
    <row r="770" spans="15:15" ht="14.25" customHeight="1" x14ac:dyDescent="0.2">
      <c r="O770" s="5"/>
    </row>
    <row r="771" spans="15:15" ht="14.25" customHeight="1" x14ac:dyDescent="0.2">
      <c r="O771" s="5"/>
    </row>
    <row r="772" spans="15:15" ht="14.25" customHeight="1" x14ac:dyDescent="0.2">
      <c r="O772" s="5"/>
    </row>
    <row r="773" spans="15:15" ht="14.25" customHeight="1" x14ac:dyDescent="0.2">
      <c r="O773" s="5"/>
    </row>
    <row r="774" spans="15:15" ht="14.25" customHeight="1" x14ac:dyDescent="0.2">
      <c r="O774" s="5"/>
    </row>
    <row r="775" spans="15:15" ht="14.25" customHeight="1" x14ac:dyDescent="0.2">
      <c r="O775" s="5"/>
    </row>
    <row r="776" spans="15:15" ht="14.25" customHeight="1" x14ac:dyDescent="0.2">
      <c r="O776" s="5"/>
    </row>
    <row r="777" spans="15:15" ht="14.25" customHeight="1" x14ac:dyDescent="0.2">
      <c r="O777" s="5"/>
    </row>
    <row r="778" spans="15:15" ht="14.25" customHeight="1" x14ac:dyDescent="0.2">
      <c r="O778" s="5"/>
    </row>
    <row r="779" spans="15:15" ht="14.25" customHeight="1" x14ac:dyDescent="0.2">
      <c r="O779" s="5"/>
    </row>
    <row r="780" spans="15:15" ht="14.25" customHeight="1" x14ac:dyDescent="0.2">
      <c r="O780" s="5"/>
    </row>
    <row r="781" spans="15:15" ht="14.25" customHeight="1" x14ac:dyDescent="0.2">
      <c r="O781" s="5"/>
    </row>
    <row r="782" spans="15:15" ht="14.25" customHeight="1" x14ac:dyDescent="0.2">
      <c r="O782" s="5"/>
    </row>
    <row r="783" spans="15:15" ht="14.25" customHeight="1" x14ac:dyDescent="0.2">
      <c r="O783" s="5"/>
    </row>
    <row r="784" spans="15:15" ht="14.25" customHeight="1" x14ac:dyDescent="0.2">
      <c r="O784" s="5"/>
    </row>
    <row r="785" spans="15:15" ht="14.25" customHeight="1" x14ac:dyDescent="0.2">
      <c r="O785" s="5"/>
    </row>
    <row r="786" spans="15:15" ht="14.25" customHeight="1" x14ac:dyDescent="0.2">
      <c r="O786" s="5"/>
    </row>
    <row r="787" spans="15:15" ht="14.25" customHeight="1" x14ac:dyDescent="0.2">
      <c r="O787" s="5"/>
    </row>
    <row r="788" spans="15:15" ht="14.25" customHeight="1" x14ac:dyDescent="0.2">
      <c r="O788" s="5"/>
    </row>
    <row r="789" spans="15:15" ht="14.25" customHeight="1" x14ac:dyDescent="0.2">
      <c r="O789" s="5"/>
    </row>
    <row r="790" spans="15:15" ht="14.25" customHeight="1" x14ac:dyDescent="0.2">
      <c r="O790" s="5"/>
    </row>
    <row r="791" spans="15:15" ht="14.25" customHeight="1" x14ac:dyDescent="0.2">
      <c r="O791" s="5"/>
    </row>
    <row r="792" spans="15:15" ht="14.25" customHeight="1" x14ac:dyDescent="0.2">
      <c r="O792" s="5"/>
    </row>
    <row r="793" spans="15:15" ht="14.25" customHeight="1" x14ac:dyDescent="0.2">
      <c r="O793" s="5"/>
    </row>
    <row r="794" spans="15:15" ht="14.25" customHeight="1" x14ac:dyDescent="0.2">
      <c r="O794" s="5"/>
    </row>
    <row r="795" spans="15:15" ht="14.25" customHeight="1" x14ac:dyDescent="0.2">
      <c r="O795" s="5"/>
    </row>
    <row r="796" spans="15:15" ht="14.25" customHeight="1" x14ac:dyDescent="0.2">
      <c r="O796" s="5"/>
    </row>
    <row r="797" spans="15:15" ht="14.25" customHeight="1" x14ac:dyDescent="0.2">
      <c r="O797" s="5"/>
    </row>
    <row r="798" spans="15:15" ht="14.25" customHeight="1" x14ac:dyDescent="0.2">
      <c r="O798" s="5"/>
    </row>
    <row r="799" spans="15:15" ht="14.25" customHeight="1" x14ac:dyDescent="0.2">
      <c r="O799" s="5"/>
    </row>
    <row r="800" spans="15:15" ht="14.25" customHeight="1" x14ac:dyDescent="0.2">
      <c r="O800" s="5"/>
    </row>
    <row r="801" spans="15:15" ht="14.25" customHeight="1" x14ac:dyDescent="0.2">
      <c r="O801" s="5"/>
    </row>
    <row r="802" spans="15:15" ht="14.25" customHeight="1" x14ac:dyDescent="0.2">
      <c r="O802" s="5"/>
    </row>
    <row r="803" spans="15:15" ht="14.25" customHeight="1" x14ac:dyDescent="0.2">
      <c r="O803" s="5"/>
    </row>
    <row r="804" spans="15:15" ht="14.25" customHeight="1" x14ac:dyDescent="0.2">
      <c r="O804" s="5"/>
    </row>
    <row r="805" spans="15:15" ht="14.25" customHeight="1" x14ac:dyDescent="0.2">
      <c r="O805" s="5"/>
    </row>
    <row r="806" spans="15:15" ht="14.25" customHeight="1" x14ac:dyDescent="0.2">
      <c r="O806" s="5"/>
    </row>
    <row r="807" spans="15:15" ht="14.25" customHeight="1" x14ac:dyDescent="0.2">
      <c r="O807" s="5"/>
    </row>
    <row r="808" spans="15:15" ht="14.25" customHeight="1" x14ac:dyDescent="0.2">
      <c r="O808" s="5"/>
    </row>
    <row r="809" spans="15:15" ht="14.25" customHeight="1" x14ac:dyDescent="0.2">
      <c r="O809" s="5"/>
    </row>
    <row r="810" spans="15:15" ht="14.25" customHeight="1" x14ac:dyDescent="0.2">
      <c r="O810" s="5"/>
    </row>
    <row r="811" spans="15:15" ht="14.25" customHeight="1" x14ac:dyDescent="0.2">
      <c r="O811" s="5"/>
    </row>
    <row r="812" spans="15:15" ht="14.25" customHeight="1" x14ac:dyDescent="0.2">
      <c r="O812" s="5"/>
    </row>
    <row r="813" spans="15:15" ht="14.25" customHeight="1" x14ac:dyDescent="0.2">
      <c r="O813" s="5"/>
    </row>
    <row r="814" spans="15:15" ht="14.25" customHeight="1" x14ac:dyDescent="0.2">
      <c r="O814" s="5"/>
    </row>
    <row r="815" spans="15:15" ht="14.25" customHeight="1" x14ac:dyDescent="0.2">
      <c r="O815" s="5"/>
    </row>
    <row r="816" spans="15:15" ht="14.25" customHeight="1" x14ac:dyDescent="0.2">
      <c r="O816" s="5"/>
    </row>
    <row r="817" spans="15:15" ht="14.25" customHeight="1" x14ac:dyDescent="0.2">
      <c r="O817" s="5"/>
    </row>
    <row r="818" spans="15:15" ht="14.25" customHeight="1" x14ac:dyDescent="0.2">
      <c r="O818" s="5"/>
    </row>
    <row r="819" spans="15:15" ht="14.25" customHeight="1" x14ac:dyDescent="0.2">
      <c r="O819" s="5"/>
    </row>
    <row r="820" spans="15:15" ht="14.25" customHeight="1" x14ac:dyDescent="0.2">
      <c r="O820" s="5"/>
    </row>
    <row r="821" spans="15:15" ht="14.25" customHeight="1" x14ac:dyDescent="0.2">
      <c r="O821" s="5"/>
    </row>
    <row r="822" spans="15:15" ht="14.25" customHeight="1" x14ac:dyDescent="0.2">
      <c r="O822" s="5"/>
    </row>
    <row r="823" spans="15:15" ht="14.25" customHeight="1" x14ac:dyDescent="0.2">
      <c r="O823" s="5"/>
    </row>
    <row r="824" spans="15:15" ht="14.25" customHeight="1" x14ac:dyDescent="0.2">
      <c r="O824" s="5"/>
    </row>
    <row r="825" spans="15:15" ht="14.25" customHeight="1" x14ac:dyDescent="0.2">
      <c r="O825" s="5"/>
    </row>
    <row r="826" spans="15:15" ht="14.25" customHeight="1" x14ac:dyDescent="0.2">
      <c r="O826" s="5"/>
    </row>
    <row r="827" spans="15:15" ht="14.25" customHeight="1" x14ac:dyDescent="0.2">
      <c r="O827" s="5"/>
    </row>
    <row r="828" spans="15:15" ht="14.25" customHeight="1" x14ac:dyDescent="0.2">
      <c r="O828" s="5"/>
    </row>
    <row r="829" spans="15:15" ht="14.25" customHeight="1" x14ac:dyDescent="0.2">
      <c r="O829" s="5"/>
    </row>
    <row r="830" spans="15:15" ht="14.25" customHeight="1" x14ac:dyDescent="0.2">
      <c r="O830" s="5"/>
    </row>
    <row r="831" spans="15:15" ht="14.25" customHeight="1" x14ac:dyDescent="0.2">
      <c r="O831" s="5"/>
    </row>
    <row r="832" spans="15:15" ht="14.25" customHeight="1" x14ac:dyDescent="0.2">
      <c r="O832" s="5"/>
    </row>
    <row r="833" spans="15:15" ht="14.25" customHeight="1" x14ac:dyDescent="0.2">
      <c r="O833" s="5"/>
    </row>
    <row r="834" spans="15:15" ht="14.25" customHeight="1" x14ac:dyDescent="0.2">
      <c r="O834" s="5"/>
    </row>
    <row r="835" spans="15:15" ht="14.25" customHeight="1" x14ac:dyDescent="0.2">
      <c r="O835" s="5"/>
    </row>
    <row r="836" spans="15:15" ht="14.25" customHeight="1" x14ac:dyDescent="0.2">
      <c r="O836" s="5"/>
    </row>
    <row r="837" spans="15:15" ht="14.25" customHeight="1" x14ac:dyDescent="0.2">
      <c r="O837" s="5"/>
    </row>
    <row r="838" spans="15:15" ht="14.25" customHeight="1" x14ac:dyDescent="0.2">
      <c r="O838" s="5"/>
    </row>
    <row r="839" spans="15:15" ht="14.25" customHeight="1" x14ac:dyDescent="0.2">
      <c r="O839" s="5"/>
    </row>
    <row r="840" spans="15:15" ht="14.25" customHeight="1" x14ac:dyDescent="0.2">
      <c r="O840" s="5"/>
    </row>
    <row r="841" spans="15:15" ht="14.25" customHeight="1" x14ac:dyDescent="0.2">
      <c r="O841" s="5"/>
    </row>
    <row r="842" spans="15:15" ht="14.25" customHeight="1" x14ac:dyDescent="0.2">
      <c r="O842" s="5"/>
    </row>
    <row r="843" spans="15:15" ht="14.25" customHeight="1" x14ac:dyDescent="0.2">
      <c r="O843" s="5"/>
    </row>
    <row r="844" spans="15:15" ht="14.25" customHeight="1" x14ac:dyDescent="0.2">
      <c r="O844" s="5"/>
    </row>
    <row r="845" spans="15:15" ht="14.25" customHeight="1" x14ac:dyDescent="0.2">
      <c r="O845" s="5"/>
    </row>
    <row r="846" spans="15:15" ht="14.25" customHeight="1" x14ac:dyDescent="0.2">
      <c r="O846" s="5"/>
    </row>
    <row r="847" spans="15:15" ht="14.25" customHeight="1" x14ac:dyDescent="0.2">
      <c r="O847" s="5"/>
    </row>
    <row r="848" spans="15:15" ht="14.25" customHeight="1" x14ac:dyDescent="0.2">
      <c r="O848" s="5"/>
    </row>
    <row r="849" spans="15:15" ht="14.25" customHeight="1" x14ac:dyDescent="0.2">
      <c r="O849" s="5"/>
    </row>
    <row r="850" spans="15:15" ht="14.25" customHeight="1" x14ac:dyDescent="0.2">
      <c r="O850" s="5"/>
    </row>
    <row r="851" spans="15:15" ht="14.25" customHeight="1" x14ac:dyDescent="0.2">
      <c r="O851" s="5"/>
    </row>
    <row r="852" spans="15:15" ht="14.25" customHeight="1" x14ac:dyDescent="0.2">
      <c r="O852" s="5"/>
    </row>
    <row r="853" spans="15:15" ht="14.25" customHeight="1" x14ac:dyDescent="0.2">
      <c r="O853" s="5"/>
    </row>
    <row r="854" spans="15:15" ht="14.25" customHeight="1" x14ac:dyDescent="0.2">
      <c r="O854" s="5"/>
    </row>
    <row r="855" spans="15:15" ht="14.25" customHeight="1" x14ac:dyDescent="0.2">
      <c r="O855" s="5"/>
    </row>
    <row r="856" spans="15:15" ht="14.25" customHeight="1" x14ac:dyDescent="0.2">
      <c r="O856" s="5"/>
    </row>
    <row r="857" spans="15:15" ht="14.25" customHeight="1" x14ac:dyDescent="0.2">
      <c r="O857" s="5"/>
    </row>
    <row r="858" spans="15:15" ht="14.25" customHeight="1" x14ac:dyDescent="0.2">
      <c r="O858" s="5"/>
    </row>
    <row r="859" spans="15:15" ht="14.25" customHeight="1" x14ac:dyDescent="0.2">
      <c r="O859" s="5"/>
    </row>
    <row r="860" spans="15:15" ht="14.25" customHeight="1" x14ac:dyDescent="0.2">
      <c r="O860" s="5"/>
    </row>
    <row r="861" spans="15:15" ht="14.25" customHeight="1" x14ac:dyDescent="0.2">
      <c r="O861" s="5"/>
    </row>
    <row r="862" spans="15:15" ht="14.25" customHeight="1" x14ac:dyDescent="0.2">
      <c r="O862" s="5"/>
    </row>
    <row r="863" spans="15:15" ht="14.25" customHeight="1" x14ac:dyDescent="0.2">
      <c r="O863" s="5"/>
    </row>
    <row r="864" spans="15:15" ht="14.25" customHeight="1" x14ac:dyDescent="0.2">
      <c r="O864" s="5"/>
    </row>
    <row r="865" spans="15:15" ht="14.25" customHeight="1" x14ac:dyDescent="0.2">
      <c r="O865" s="5"/>
    </row>
    <row r="866" spans="15:15" ht="14.25" customHeight="1" x14ac:dyDescent="0.2">
      <c r="O866" s="5"/>
    </row>
    <row r="867" spans="15:15" ht="14.25" customHeight="1" x14ac:dyDescent="0.2">
      <c r="O867" s="5"/>
    </row>
    <row r="868" spans="15:15" ht="14.25" customHeight="1" x14ac:dyDescent="0.2">
      <c r="O868" s="5"/>
    </row>
    <row r="869" spans="15:15" ht="14.25" customHeight="1" x14ac:dyDescent="0.2">
      <c r="O869" s="5"/>
    </row>
    <row r="870" spans="15:15" ht="14.25" customHeight="1" x14ac:dyDescent="0.2">
      <c r="O870" s="5"/>
    </row>
    <row r="871" spans="15:15" ht="14.25" customHeight="1" x14ac:dyDescent="0.2">
      <c r="O871" s="5"/>
    </row>
    <row r="872" spans="15:15" ht="14.25" customHeight="1" x14ac:dyDescent="0.2">
      <c r="O872" s="5"/>
    </row>
    <row r="873" spans="15:15" ht="14.25" customHeight="1" x14ac:dyDescent="0.2">
      <c r="O873" s="5"/>
    </row>
    <row r="874" spans="15:15" ht="14.25" customHeight="1" x14ac:dyDescent="0.2">
      <c r="O874" s="5"/>
    </row>
    <row r="875" spans="15:15" ht="14.25" customHeight="1" x14ac:dyDescent="0.2">
      <c r="O875" s="5"/>
    </row>
    <row r="876" spans="15:15" ht="14.25" customHeight="1" x14ac:dyDescent="0.2">
      <c r="O876" s="5"/>
    </row>
    <row r="877" spans="15:15" ht="14.25" customHeight="1" x14ac:dyDescent="0.2">
      <c r="O877" s="5"/>
    </row>
    <row r="878" spans="15:15" ht="14.25" customHeight="1" x14ac:dyDescent="0.2">
      <c r="O878" s="5"/>
    </row>
    <row r="879" spans="15:15" ht="14.25" customHeight="1" x14ac:dyDescent="0.2">
      <c r="O879" s="5"/>
    </row>
    <row r="880" spans="15:15" ht="14.25" customHeight="1" x14ac:dyDescent="0.2">
      <c r="O880" s="5"/>
    </row>
    <row r="881" spans="15:15" ht="14.25" customHeight="1" x14ac:dyDescent="0.2">
      <c r="O881" s="5"/>
    </row>
    <row r="882" spans="15:15" ht="14.25" customHeight="1" x14ac:dyDescent="0.2">
      <c r="O882" s="5"/>
    </row>
    <row r="883" spans="15:15" ht="14.25" customHeight="1" x14ac:dyDescent="0.2">
      <c r="O883" s="5"/>
    </row>
    <row r="884" spans="15:15" ht="14.25" customHeight="1" x14ac:dyDescent="0.2">
      <c r="O884" s="5"/>
    </row>
    <row r="885" spans="15:15" ht="14.25" customHeight="1" x14ac:dyDescent="0.2">
      <c r="O885" s="5"/>
    </row>
    <row r="886" spans="15:15" ht="14.25" customHeight="1" x14ac:dyDescent="0.2">
      <c r="O886" s="5"/>
    </row>
    <row r="887" spans="15:15" ht="14.25" customHeight="1" x14ac:dyDescent="0.2">
      <c r="O887" s="5"/>
    </row>
    <row r="888" spans="15:15" ht="14.25" customHeight="1" x14ac:dyDescent="0.2">
      <c r="O888" s="5"/>
    </row>
    <row r="889" spans="15:15" ht="14.25" customHeight="1" x14ac:dyDescent="0.2">
      <c r="O889" s="5"/>
    </row>
    <row r="890" spans="15:15" ht="14.25" customHeight="1" x14ac:dyDescent="0.2">
      <c r="O890" s="5"/>
    </row>
    <row r="891" spans="15:15" ht="14.25" customHeight="1" x14ac:dyDescent="0.2">
      <c r="O891" s="5"/>
    </row>
    <row r="892" spans="15:15" ht="14.25" customHeight="1" x14ac:dyDescent="0.2">
      <c r="O892" s="5"/>
    </row>
    <row r="893" spans="15:15" ht="14.25" customHeight="1" x14ac:dyDescent="0.2">
      <c r="O893" s="5"/>
    </row>
    <row r="894" spans="15:15" ht="14.25" customHeight="1" x14ac:dyDescent="0.2">
      <c r="O894" s="5"/>
    </row>
    <row r="895" spans="15:15" ht="14.25" customHeight="1" x14ac:dyDescent="0.2">
      <c r="O895" s="5"/>
    </row>
    <row r="896" spans="15:15" ht="14.25" customHeight="1" x14ac:dyDescent="0.2">
      <c r="O896" s="5"/>
    </row>
    <row r="897" spans="15:15" ht="14.25" customHeight="1" x14ac:dyDescent="0.2">
      <c r="O897" s="5"/>
    </row>
    <row r="898" spans="15:15" ht="14.25" customHeight="1" x14ac:dyDescent="0.2">
      <c r="O898" s="5"/>
    </row>
    <row r="899" spans="15:15" ht="14.25" customHeight="1" x14ac:dyDescent="0.2">
      <c r="O899" s="5"/>
    </row>
    <row r="900" spans="15:15" ht="14.25" customHeight="1" x14ac:dyDescent="0.2">
      <c r="O900" s="5"/>
    </row>
    <row r="901" spans="15:15" ht="14.25" customHeight="1" x14ac:dyDescent="0.2">
      <c r="O901" s="5"/>
    </row>
    <row r="902" spans="15:15" ht="14.25" customHeight="1" x14ac:dyDescent="0.2">
      <c r="O902" s="5"/>
    </row>
    <row r="903" spans="15:15" ht="14.25" customHeight="1" x14ac:dyDescent="0.2">
      <c r="O903" s="5"/>
    </row>
    <row r="904" spans="15:15" ht="14.25" customHeight="1" x14ac:dyDescent="0.2">
      <c r="O904" s="5"/>
    </row>
    <row r="905" spans="15:15" ht="14.25" customHeight="1" x14ac:dyDescent="0.2">
      <c r="O905" s="5"/>
    </row>
    <row r="906" spans="15:15" ht="14.25" customHeight="1" x14ac:dyDescent="0.2">
      <c r="O906" s="5"/>
    </row>
    <row r="907" spans="15:15" ht="14.25" customHeight="1" x14ac:dyDescent="0.2">
      <c r="O907" s="5"/>
    </row>
    <row r="908" spans="15:15" ht="14.25" customHeight="1" x14ac:dyDescent="0.2">
      <c r="O908" s="5"/>
    </row>
    <row r="909" spans="15:15" ht="14.25" customHeight="1" x14ac:dyDescent="0.2">
      <c r="O909" s="5"/>
    </row>
    <row r="910" spans="15:15" ht="14.25" customHeight="1" x14ac:dyDescent="0.2">
      <c r="O910" s="5"/>
    </row>
    <row r="911" spans="15:15" ht="14.25" customHeight="1" x14ac:dyDescent="0.2">
      <c r="O911" s="5"/>
    </row>
    <row r="912" spans="15:15" ht="14.25" customHeight="1" x14ac:dyDescent="0.2">
      <c r="O912" s="5"/>
    </row>
    <row r="913" spans="15:15" ht="14.25" customHeight="1" x14ac:dyDescent="0.2">
      <c r="O913" s="5"/>
    </row>
    <row r="914" spans="15:15" ht="14.25" customHeight="1" x14ac:dyDescent="0.2">
      <c r="O914" s="5"/>
    </row>
    <row r="915" spans="15:15" ht="14.25" customHeight="1" x14ac:dyDescent="0.2">
      <c r="O915" s="5"/>
    </row>
    <row r="916" spans="15:15" ht="14.25" customHeight="1" x14ac:dyDescent="0.2">
      <c r="O916" s="5"/>
    </row>
    <row r="917" spans="15:15" ht="14.25" customHeight="1" x14ac:dyDescent="0.2">
      <c r="O917" s="5"/>
    </row>
    <row r="918" spans="15:15" ht="14.25" customHeight="1" x14ac:dyDescent="0.2">
      <c r="O918" s="5"/>
    </row>
    <row r="919" spans="15:15" ht="14.25" customHeight="1" x14ac:dyDescent="0.2">
      <c r="O919" s="5"/>
    </row>
    <row r="920" spans="15:15" ht="14.25" customHeight="1" x14ac:dyDescent="0.2">
      <c r="O920" s="5"/>
    </row>
    <row r="921" spans="15:15" ht="14.25" customHeight="1" x14ac:dyDescent="0.2">
      <c r="O921" s="5"/>
    </row>
    <row r="922" spans="15:15" ht="14.25" customHeight="1" x14ac:dyDescent="0.2">
      <c r="O922" s="5"/>
    </row>
    <row r="923" spans="15:15" ht="14.25" customHeight="1" x14ac:dyDescent="0.2">
      <c r="O923" s="5"/>
    </row>
    <row r="924" spans="15:15" ht="14.25" customHeight="1" x14ac:dyDescent="0.2">
      <c r="O924" s="5"/>
    </row>
    <row r="925" spans="15:15" ht="14.25" customHeight="1" x14ac:dyDescent="0.2">
      <c r="O925" s="5"/>
    </row>
    <row r="926" spans="15:15" ht="14.25" customHeight="1" x14ac:dyDescent="0.2">
      <c r="O926" s="5"/>
    </row>
    <row r="927" spans="15:15" ht="14.25" customHeight="1" x14ac:dyDescent="0.2">
      <c r="O927" s="5"/>
    </row>
    <row r="928" spans="15:15" ht="14.25" customHeight="1" x14ac:dyDescent="0.2">
      <c r="O928" s="5"/>
    </row>
    <row r="929" spans="15:15" ht="14.25" customHeight="1" x14ac:dyDescent="0.2">
      <c r="O929" s="5"/>
    </row>
    <row r="930" spans="15:15" ht="14.25" customHeight="1" x14ac:dyDescent="0.2">
      <c r="O930" s="5"/>
    </row>
    <row r="931" spans="15:15" ht="14.25" customHeight="1" x14ac:dyDescent="0.2">
      <c r="O931" s="5"/>
    </row>
    <row r="932" spans="15:15" ht="14.25" customHeight="1" x14ac:dyDescent="0.2">
      <c r="O932" s="5"/>
    </row>
    <row r="933" spans="15:15" ht="14.25" customHeight="1" x14ac:dyDescent="0.2">
      <c r="O933" s="5"/>
    </row>
    <row r="934" spans="15:15" ht="14.25" customHeight="1" x14ac:dyDescent="0.2">
      <c r="O934" s="5"/>
    </row>
    <row r="935" spans="15:15" ht="14.25" customHeight="1" x14ac:dyDescent="0.2">
      <c r="O935" s="5"/>
    </row>
    <row r="936" spans="15:15" ht="14.25" customHeight="1" x14ac:dyDescent="0.2">
      <c r="O936" s="5"/>
    </row>
    <row r="937" spans="15:15" ht="14.25" customHeight="1" x14ac:dyDescent="0.2">
      <c r="O937" s="5"/>
    </row>
    <row r="938" spans="15:15" ht="14.25" customHeight="1" x14ac:dyDescent="0.2">
      <c r="O938" s="5"/>
    </row>
    <row r="939" spans="15:15" ht="14.25" customHeight="1" x14ac:dyDescent="0.2">
      <c r="O939" s="5"/>
    </row>
    <row r="940" spans="15:15" ht="14.25" customHeight="1" x14ac:dyDescent="0.2">
      <c r="O940" s="5"/>
    </row>
    <row r="941" spans="15:15" ht="14.25" customHeight="1" x14ac:dyDescent="0.2">
      <c r="O941" s="5"/>
    </row>
    <row r="942" spans="15:15" ht="14.25" customHeight="1" x14ac:dyDescent="0.2">
      <c r="O942" s="5"/>
    </row>
    <row r="943" spans="15:15" ht="14.25" customHeight="1" x14ac:dyDescent="0.2">
      <c r="O943" s="5"/>
    </row>
    <row r="944" spans="15:15" ht="14.25" customHeight="1" x14ac:dyDescent="0.2">
      <c r="O944" s="5"/>
    </row>
    <row r="945" spans="15:15" ht="14.25" customHeight="1" x14ac:dyDescent="0.2">
      <c r="O945" s="5"/>
    </row>
    <row r="946" spans="15:15" ht="14.25" customHeight="1" x14ac:dyDescent="0.2">
      <c r="O946" s="5"/>
    </row>
    <row r="947" spans="15:15" ht="14.25" customHeight="1" x14ac:dyDescent="0.2">
      <c r="O947" s="5"/>
    </row>
    <row r="948" spans="15:15" ht="14.25" customHeight="1" x14ac:dyDescent="0.2">
      <c r="O948" s="5"/>
    </row>
    <row r="949" spans="15:15" ht="14.25" customHeight="1" x14ac:dyDescent="0.2">
      <c r="O949" s="5"/>
    </row>
    <row r="950" spans="15:15" ht="14.25" customHeight="1" x14ac:dyDescent="0.2">
      <c r="O950" s="5"/>
    </row>
    <row r="951" spans="15:15" ht="14.25" customHeight="1" x14ac:dyDescent="0.2">
      <c r="O951" s="5"/>
    </row>
    <row r="952" spans="15:15" ht="14.25" customHeight="1" x14ac:dyDescent="0.2">
      <c r="O952" s="5"/>
    </row>
    <row r="953" spans="15:15" ht="14.25" customHeight="1" x14ac:dyDescent="0.2">
      <c r="O953" s="5"/>
    </row>
    <row r="954" spans="15:15" ht="14.25" customHeight="1" x14ac:dyDescent="0.2">
      <c r="O954" s="5"/>
    </row>
    <row r="955" spans="15:15" ht="14.25" customHeight="1" x14ac:dyDescent="0.2">
      <c r="O955" s="5"/>
    </row>
    <row r="956" spans="15:15" ht="14.25" customHeight="1" x14ac:dyDescent="0.2">
      <c r="O956" s="5"/>
    </row>
    <row r="957" spans="15:15" ht="14.25" customHeight="1" x14ac:dyDescent="0.2">
      <c r="O957" s="5"/>
    </row>
    <row r="958" spans="15:15" ht="14.25" customHeight="1" x14ac:dyDescent="0.2">
      <c r="O958" s="5"/>
    </row>
    <row r="959" spans="15:15" ht="14.25" customHeight="1" x14ac:dyDescent="0.2">
      <c r="O959" s="5"/>
    </row>
    <row r="960" spans="15:15" ht="14.25" customHeight="1" x14ac:dyDescent="0.2">
      <c r="O960" s="5"/>
    </row>
    <row r="961" spans="15:15" ht="14.25" customHeight="1" x14ac:dyDescent="0.2">
      <c r="O961" s="5"/>
    </row>
    <row r="962" spans="15:15" ht="14.25" customHeight="1" x14ac:dyDescent="0.2">
      <c r="O962" s="5"/>
    </row>
    <row r="963" spans="15:15" ht="14.25" customHeight="1" x14ac:dyDescent="0.2">
      <c r="O963" s="5"/>
    </row>
    <row r="964" spans="15:15" ht="14.25" customHeight="1" x14ac:dyDescent="0.2">
      <c r="O964" s="5"/>
    </row>
    <row r="965" spans="15:15" ht="14.25" customHeight="1" x14ac:dyDescent="0.2">
      <c r="O965" s="5"/>
    </row>
    <row r="966" spans="15:15" ht="14.25" customHeight="1" x14ac:dyDescent="0.2">
      <c r="O966" s="5"/>
    </row>
    <row r="967" spans="15:15" ht="14.25" customHeight="1" x14ac:dyDescent="0.2">
      <c r="O967" s="5"/>
    </row>
    <row r="968" spans="15:15" ht="14.25" customHeight="1" x14ac:dyDescent="0.2">
      <c r="O968" s="5"/>
    </row>
    <row r="969" spans="15:15" ht="14.25" customHeight="1" x14ac:dyDescent="0.2">
      <c r="O969" s="5"/>
    </row>
    <row r="970" spans="15:15" ht="14.25" customHeight="1" x14ac:dyDescent="0.2">
      <c r="O970" s="5"/>
    </row>
    <row r="971" spans="15:15" ht="14.25" customHeight="1" x14ac:dyDescent="0.2">
      <c r="O971" s="5"/>
    </row>
    <row r="972" spans="15:15" ht="14.25" customHeight="1" x14ac:dyDescent="0.2">
      <c r="O972" s="5"/>
    </row>
    <row r="973" spans="15:15" ht="14.25" customHeight="1" x14ac:dyDescent="0.2">
      <c r="O973" s="5"/>
    </row>
    <row r="974" spans="15:15" ht="14.25" customHeight="1" x14ac:dyDescent="0.2">
      <c r="O974" s="5"/>
    </row>
    <row r="975" spans="15:15" ht="14.25" customHeight="1" x14ac:dyDescent="0.2">
      <c r="O975" s="5"/>
    </row>
    <row r="976" spans="15:15" ht="14.25" customHeight="1" x14ac:dyDescent="0.2">
      <c r="O976" s="5"/>
    </row>
    <row r="977" spans="15:15" ht="14.25" customHeight="1" x14ac:dyDescent="0.2">
      <c r="O977" s="5"/>
    </row>
    <row r="978" spans="15:15" ht="14.25" customHeight="1" x14ac:dyDescent="0.2">
      <c r="O978" s="5"/>
    </row>
    <row r="979" spans="15:15" ht="14.25" customHeight="1" x14ac:dyDescent="0.2">
      <c r="O979" s="5"/>
    </row>
    <row r="980" spans="15:15" ht="14.25" customHeight="1" x14ac:dyDescent="0.2">
      <c r="O980" s="5"/>
    </row>
    <row r="981" spans="15:15" ht="14.25" customHeight="1" x14ac:dyDescent="0.2">
      <c r="O981" s="5"/>
    </row>
    <row r="982" spans="15:15" ht="14.25" customHeight="1" x14ac:dyDescent="0.2">
      <c r="O982" s="5"/>
    </row>
    <row r="983" spans="15:15" ht="14.25" customHeight="1" x14ac:dyDescent="0.2">
      <c r="O983" s="5"/>
    </row>
    <row r="984" spans="15:15" ht="14.25" customHeight="1" x14ac:dyDescent="0.2">
      <c r="O984" s="5"/>
    </row>
    <row r="985" spans="15:15" ht="14.25" customHeight="1" x14ac:dyDescent="0.2">
      <c r="O985" s="5"/>
    </row>
    <row r="986" spans="15:15" ht="14.25" customHeight="1" x14ac:dyDescent="0.2">
      <c r="O986" s="5"/>
    </row>
    <row r="987" spans="15:15" ht="14.25" customHeight="1" x14ac:dyDescent="0.2">
      <c r="O987" s="5"/>
    </row>
    <row r="988" spans="15:15" ht="14.25" customHeight="1" x14ac:dyDescent="0.2">
      <c r="O988" s="5"/>
    </row>
    <row r="989" spans="15:15" ht="14.25" customHeight="1" x14ac:dyDescent="0.2">
      <c r="O989" s="5"/>
    </row>
    <row r="990" spans="15:15" ht="14.25" customHeight="1" x14ac:dyDescent="0.2">
      <c r="O990" s="5"/>
    </row>
    <row r="991" spans="15:15" ht="14.25" customHeight="1" x14ac:dyDescent="0.2">
      <c r="O991" s="5"/>
    </row>
    <row r="992" spans="15:15" ht="14.25" customHeight="1" x14ac:dyDescent="0.2">
      <c r="O992" s="5"/>
    </row>
    <row r="993" spans="15:15" ht="14.25" customHeight="1" x14ac:dyDescent="0.2">
      <c r="O993" s="5"/>
    </row>
    <row r="994" spans="15:15" ht="14.25" customHeight="1" x14ac:dyDescent="0.2">
      <c r="O994" s="5"/>
    </row>
    <row r="995" spans="15:15" ht="14.25" customHeight="1" x14ac:dyDescent="0.2">
      <c r="O995" s="5"/>
    </row>
    <row r="996" spans="15:15" ht="14.25" customHeight="1" x14ac:dyDescent="0.2">
      <c r="O996" s="5"/>
    </row>
    <row r="997" spans="15:15" ht="14.25" customHeight="1" x14ac:dyDescent="0.2">
      <c r="O997" s="5"/>
    </row>
    <row r="998" spans="15:15" ht="14.25" customHeight="1" x14ac:dyDescent="0.2">
      <c r="O998" s="5"/>
    </row>
    <row r="999" spans="15:15" ht="14.25" customHeight="1" x14ac:dyDescent="0.2">
      <c r="O999" s="5"/>
    </row>
    <row r="1000" spans="15:15" ht="14.25" customHeight="1" x14ac:dyDescent="0.2">
      <c r="O1000" s="5"/>
    </row>
    <row r="1001" spans="15:15" ht="14.25" customHeight="1" x14ac:dyDescent="0.2">
      <c r="O1001" s="5"/>
    </row>
    <row r="1002" spans="15:15" ht="14.25" customHeight="1" x14ac:dyDescent="0.2">
      <c r="O1002" s="5"/>
    </row>
    <row r="1003" spans="15:15" ht="14.25" customHeight="1" x14ac:dyDescent="0.2">
      <c r="O1003" s="5"/>
    </row>
    <row r="1004" spans="15:15" ht="14.25" customHeight="1" x14ac:dyDescent="0.2">
      <c r="O1004" s="5"/>
    </row>
    <row r="1005" spans="15:15" ht="14.25" customHeight="1" x14ac:dyDescent="0.2">
      <c r="O1005" s="5"/>
    </row>
    <row r="1006" spans="15:15" ht="14.25" customHeight="1" x14ac:dyDescent="0.2">
      <c r="O1006" s="5"/>
    </row>
    <row r="1007" spans="15:15" ht="14.25" customHeight="1" x14ac:dyDescent="0.2">
      <c r="O1007" s="5"/>
    </row>
    <row r="1008" spans="15:15" ht="14.25" customHeight="1" x14ac:dyDescent="0.2">
      <c r="O1008" s="5"/>
    </row>
    <row r="1009" spans="15:15" ht="14.25" customHeight="1" x14ac:dyDescent="0.2">
      <c r="O1009" s="5"/>
    </row>
    <row r="1010" spans="15:15" ht="14.25" customHeight="1" x14ac:dyDescent="0.2">
      <c r="O1010" s="5"/>
    </row>
    <row r="1011" spans="15:15" ht="14.25" customHeight="1" x14ac:dyDescent="0.2">
      <c r="O1011" s="5"/>
    </row>
    <row r="1012" spans="15:15" ht="14.25" customHeight="1" x14ac:dyDescent="0.2">
      <c r="O1012" s="5"/>
    </row>
    <row r="1013" spans="15:15" ht="14.25" customHeight="1" x14ac:dyDescent="0.2">
      <c r="O1013" s="5"/>
    </row>
    <row r="1014" spans="15:15" ht="14.25" customHeight="1" x14ac:dyDescent="0.2">
      <c r="O1014" s="5"/>
    </row>
    <row r="1015" spans="15:15" ht="14.25" customHeight="1" x14ac:dyDescent="0.2">
      <c r="O1015" s="5"/>
    </row>
    <row r="1016" spans="15:15" ht="14.25" customHeight="1" x14ac:dyDescent="0.2">
      <c r="O1016" s="5"/>
    </row>
    <row r="1017" spans="15:15" ht="14.25" customHeight="1" x14ac:dyDescent="0.2">
      <c r="O1017" s="5"/>
    </row>
  </sheetData>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006"/>
  <sheetViews>
    <sheetView tabSelected="1" topLeftCell="G1" zoomScale="85" zoomScaleNormal="85" workbookViewId="0">
      <selection activeCell="M24" sqref="M24"/>
    </sheetView>
  </sheetViews>
  <sheetFormatPr baseColWidth="10" defaultColWidth="12.6640625" defaultRowHeight="15" customHeight="1" x14ac:dyDescent="0.15"/>
  <cols>
    <col min="1" max="1" width="7.6640625" style="4" customWidth="1"/>
    <col min="2" max="2" width="27.33203125" style="4" customWidth="1"/>
    <col min="3" max="3" width="24.83203125" style="4" customWidth="1"/>
    <col min="4" max="4" width="16.33203125" style="4" customWidth="1"/>
    <col min="5" max="5" width="36.83203125" style="4" customWidth="1"/>
    <col min="6" max="6" width="11.33203125" style="4" customWidth="1"/>
    <col min="7" max="7" width="17.6640625" style="4" customWidth="1"/>
    <col min="8" max="8" width="10" style="4" customWidth="1"/>
    <col min="9" max="9" width="18.33203125" style="4" customWidth="1"/>
    <col min="10" max="10" width="19.83203125" style="4" customWidth="1"/>
    <col min="11" max="11" width="18.33203125" style="4" customWidth="1"/>
    <col min="12" max="12" width="21.83203125" style="4" customWidth="1"/>
    <col min="13" max="13" width="17.6640625" style="4" customWidth="1"/>
    <col min="14" max="15" width="16.83203125" style="4" customWidth="1"/>
    <col min="16" max="16" width="18" style="4" customWidth="1"/>
    <col min="17" max="18" width="16.83203125" style="4" customWidth="1"/>
    <col min="19" max="19" width="11.6640625" style="4" customWidth="1"/>
    <col min="20" max="20" width="7.6640625" style="4" customWidth="1"/>
    <col min="21" max="21" width="14.33203125" style="4" customWidth="1"/>
    <col min="22" max="30" width="7.6640625" style="4" customWidth="1"/>
    <col min="31" max="16384" width="12.6640625" style="4"/>
  </cols>
  <sheetData>
    <row r="1" spans="1:19" ht="14.25" customHeight="1" x14ac:dyDescent="0.2">
      <c r="A1" s="55" t="s">
        <v>59</v>
      </c>
    </row>
    <row r="2" spans="1:19" ht="14.25" customHeight="1" x14ac:dyDescent="0.2">
      <c r="A2" s="56" t="s">
        <v>1</v>
      </c>
      <c r="B2" s="7" t="s">
        <v>2</v>
      </c>
      <c r="C2" s="7" t="s">
        <v>3</v>
      </c>
      <c r="D2" s="7" t="s">
        <v>4</v>
      </c>
      <c r="E2" s="10" t="s">
        <v>60</v>
      </c>
      <c r="F2" s="10" t="s">
        <v>61</v>
      </c>
      <c r="G2" s="10" t="s">
        <v>62</v>
      </c>
      <c r="H2" s="57" t="s">
        <v>90</v>
      </c>
      <c r="I2" s="10" t="s">
        <v>63</v>
      </c>
      <c r="J2" s="10" t="s">
        <v>64</v>
      </c>
      <c r="K2" s="57" t="s">
        <v>93</v>
      </c>
      <c r="L2" s="58" t="s">
        <v>89</v>
      </c>
      <c r="M2" s="59" t="s">
        <v>94</v>
      </c>
      <c r="N2" s="60" t="s">
        <v>95</v>
      </c>
      <c r="O2" s="61" t="s">
        <v>65</v>
      </c>
      <c r="P2" s="62" t="s">
        <v>91</v>
      </c>
      <c r="Q2" s="63" t="s">
        <v>96</v>
      </c>
      <c r="R2" s="64" t="s">
        <v>92</v>
      </c>
      <c r="S2" s="65" t="s">
        <v>66</v>
      </c>
    </row>
    <row r="3" spans="1:19" ht="14.25" customHeight="1" x14ac:dyDescent="0.2">
      <c r="A3" s="66">
        <v>1</v>
      </c>
      <c r="B3" s="67" t="s">
        <v>16</v>
      </c>
      <c r="C3" s="68" t="s">
        <v>67</v>
      </c>
      <c r="D3" s="68" t="s">
        <v>17</v>
      </c>
      <c r="E3" s="68" t="s">
        <v>135</v>
      </c>
      <c r="F3" s="69">
        <v>20688</v>
      </c>
      <c r="G3" s="70">
        <v>9659.2999999999993</v>
      </c>
      <c r="H3" s="70">
        <f t="shared" ref="H3:H7" si="0">F3-G3</f>
        <v>11028.7</v>
      </c>
      <c r="I3" s="68">
        <v>15000</v>
      </c>
      <c r="J3" s="71">
        <v>16000</v>
      </c>
      <c r="K3" s="68">
        <v>9000</v>
      </c>
      <c r="L3" s="72"/>
      <c r="M3" s="73">
        <f t="shared" ref="M3:M7" si="1">K3</f>
        <v>9000</v>
      </c>
      <c r="N3" s="74">
        <v>7000</v>
      </c>
      <c r="O3" s="74">
        <f>M3+N3</f>
        <v>16000</v>
      </c>
      <c r="P3" s="74">
        <v>8000</v>
      </c>
      <c r="Q3" s="72"/>
      <c r="R3" s="72">
        <f>P3+Q3</f>
        <v>8000</v>
      </c>
      <c r="S3" s="75">
        <f>G3+J3+O3+R3</f>
        <v>49659.3</v>
      </c>
    </row>
    <row r="4" spans="1:19" ht="14.25" customHeight="1" x14ac:dyDescent="0.2">
      <c r="A4" s="66"/>
      <c r="B4" s="76"/>
      <c r="C4" s="74" t="s">
        <v>98</v>
      </c>
      <c r="D4" s="74" t="s">
        <v>99</v>
      </c>
      <c r="E4" s="74" t="s">
        <v>135</v>
      </c>
      <c r="F4" s="70">
        <v>0</v>
      </c>
      <c r="G4" s="70"/>
      <c r="H4" s="70"/>
      <c r="I4" s="74"/>
      <c r="J4" s="71"/>
      <c r="K4" s="74"/>
      <c r="L4" s="72"/>
      <c r="M4" s="73"/>
      <c r="N4" s="74">
        <f>15000+14529.04</f>
        <v>29529.040000000001</v>
      </c>
      <c r="O4" s="74">
        <f>M4+N4</f>
        <v>29529.040000000001</v>
      </c>
      <c r="P4" s="74"/>
      <c r="Q4" s="72"/>
      <c r="R4" s="72"/>
      <c r="S4" s="75">
        <f>G4+J4+O4+R4</f>
        <v>29529.040000000001</v>
      </c>
    </row>
    <row r="5" spans="1:19" ht="14.25" customHeight="1" x14ac:dyDescent="0.2">
      <c r="A5" s="77"/>
      <c r="B5" s="78"/>
      <c r="C5" s="79" t="s">
        <v>68</v>
      </c>
      <c r="D5" s="79" t="s">
        <v>23</v>
      </c>
      <c r="E5" s="79" t="s">
        <v>137</v>
      </c>
      <c r="F5" s="80">
        <v>11000</v>
      </c>
      <c r="G5" s="80">
        <v>10376</v>
      </c>
      <c r="H5" s="80">
        <f t="shared" si="0"/>
        <v>624</v>
      </c>
      <c r="I5" s="79">
        <v>2490</v>
      </c>
      <c r="J5" s="81">
        <v>14000</v>
      </c>
      <c r="K5" s="79">
        <v>909.5</v>
      </c>
      <c r="L5" s="82"/>
      <c r="M5" s="73">
        <f t="shared" si="1"/>
        <v>909.5</v>
      </c>
      <c r="N5" s="74">
        <f>20000-M5-5000</f>
        <v>14090.5</v>
      </c>
      <c r="O5" s="74">
        <f>M5+N5</f>
        <v>15000</v>
      </c>
      <c r="P5" s="79">
        <v>744.75</v>
      </c>
      <c r="Q5" s="72"/>
      <c r="R5" s="72">
        <f t="shared" ref="R5:R7" si="2">P5+Q5</f>
        <v>744.75</v>
      </c>
      <c r="S5" s="75">
        <f t="shared" ref="S5:S7" si="3">G5+J5+O5+R5</f>
        <v>40120.75</v>
      </c>
    </row>
    <row r="6" spans="1:19" ht="14.25" customHeight="1" x14ac:dyDescent="0.2">
      <c r="A6" s="77"/>
      <c r="B6" s="78"/>
      <c r="C6" s="79" t="s">
        <v>69</v>
      </c>
      <c r="D6" s="79"/>
      <c r="E6" s="79"/>
      <c r="F6" s="80">
        <v>28270</v>
      </c>
      <c r="G6" s="80">
        <v>23764.34</v>
      </c>
      <c r="H6" s="80">
        <f t="shared" si="0"/>
        <v>4505.66</v>
      </c>
      <c r="I6" s="80">
        <v>28270</v>
      </c>
      <c r="J6" s="83">
        <f>30000+103.94</f>
        <v>30103.94</v>
      </c>
      <c r="K6" s="79">
        <v>17470</v>
      </c>
      <c r="L6" s="82"/>
      <c r="M6" s="73">
        <f t="shared" si="1"/>
        <v>17470</v>
      </c>
      <c r="N6" s="70">
        <f>(J6*1.1)-J6</f>
        <v>3010.3940000000039</v>
      </c>
      <c r="O6" s="70">
        <f>N6+M6</f>
        <v>20480.394000000004</v>
      </c>
      <c r="P6" s="79">
        <v>14135</v>
      </c>
      <c r="Q6" s="72">
        <v>2500</v>
      </c>
      <c r="R6" s="72">
        <f t="shared" si="2"/>
        <v>16635</v>
      </c>
      <c r="S6" s="75">
        <f t="shared" si="3"/>
        <v>90983.673999999999</v>
      </c>
    </row>
    <row r="7" spans="1:19" ht="14.25" customHeight="1" x14ac:dyDescent="0.2">
      <c r="A7" s="77"/>
      <c r="B7" s="78"/>
      <c r="C7" s="79" t="s">
        <v>70</v>
      </c>
      <c r="D7" s="79"/>
      <c r="E7" s="79"/>
      <c r="F7" s="80">
        <f t="shared" ref="F7:G7" si="4">F6*0.15</f>
        <v>4240.5</v>
      </c>
      <c r="G7" s="80">
        <f t="shared" si="4"/>
        <v>3564.6509999999998</v>
      </c>
      <c r="H7" s="80">
        <f t="shared" si="0"/>
        <v>675.84900000000016</v>
      </c>
      <c r="I7" s="80">
        <f t="shared" ref="I7:K7" si="5">I6*0.15</f>
        <v>4240.5</v>
      </c>
      <c r="J7" s="83">
        <f t="shared" si="5"/>
        <v>4515.5909999999994</v>
      </c>
      <c r="K7" s="79">
        <f t="shared" si="5"/>
        <v>2620.5</v>
      </c>
      <c r="L7" s="82"/>
      <c r="M7" s="73">
        <f t="shared" si="1"/>
        <v>2620.5</v>
      </c>
      <c r="N7" s="70">
        <f>N6*0.15</f>
        <v>451.55910000000057</v>
      </c>
      <c r="O7" s="70">
        <f>O6*0.15</f>
        <v>3072.0591000000004</v>
      </c>
      <c r="P7" s="79">
        <f>P6*0.15</f>
        <v>2120.25</v>
      </c>
      <c r="Q7" s="72">
        <f>Q6*0.15</f>
        <v>375</v>
      </c>
      <c r="R7" s="72">
        <f t="shared" si="2"/>
        <v>2495.25</v>
      </c>
      <c r="S7" s="75">
        <f t="shared" si="3"/>
        <v>13647.551100000001</v>
      </c>
    </row>
    <row r="8" spans="1:19" ht="14.25" customHeight="1" thickBot="1" x14ac:dyDescent="0.25">
      <c r="A8" s="84"/>
      <c r="B8" s="85"/>
      <c r="C8" s="85"/>
      <c r="D8" s="85"/>
      <c r="E8" s="85"/>
      <c r="F8" s="86"/>
      <c r="G8" s="87"/>
      <c r="H8" s="87"/>
      <c r="I8" s="85"/>
      <c r="J8" s="88"/>
      <c r="K8" s="85"/>
      <c r="L8" s="89"/>
      <c r="M8" s="90"/>
      <c r="N8" s="88"/>
      <c r="O8" s="88"/>
      <c r="P8" s="88"/>
      <c r="Q8" s="89"/>
      <c r="R8" s="89"/>
      <c r="S8" s="91">
        <f>SUM(S3:S7)</f>
        <v>223940.31510000001</v>
      </c>
    </row>
    <row r="9" spans="1:19" ht="14.25" customHeight="1" x14ac:dyDescent="0.2">
      <c r="A9" s="92">
        <v>2</v>
      </c>
      <c r="B9" s="93" t="s">
        <v>28</v>
      </c>
      <c r="C9" s="94" t="s">
        <v>71</v>
      </c>
      <c r="D9" s="94" t="s">
        <v>29</v>
      </c>
      <c r="E9" s="94" t="s">
        <v>136</v>
      </c>
      <c r="F9" s="95">
        <v>5500</v>
      </c>
      <c r="G9" s="95">
        <v>6003.59</v>
      </c>
      <c r="H9" s="95">
        <f t="shared" ref="H9:H17" si="6">F9-G9</f>
        <v>-503.59000000000015</v>
      </c>
      <c r="I9" s="94">
        <v>2000</v>
      </c>
      <c r="J9" s="96">
        <v>10000</v>
      </c>
      <c r="K9" s="94">
        <v>1480</v>
      </c>
      <c r="L9" s="97"/>
      <c r="M9" s="98">
        <f t="shared" ref="M9:M10" si="7">K9</f>
        <v>1480</v>
      </c>
      <c r="N9" s="99">
        <v>9000</v>
      </c>
      <c r="O9" s="99">
        <f>M9+N9</f>
        <v>10480</v>
      </c>
      <c r="P9" s="100">
        <v>1148</v>
      </c>
      <c r="Q9" s="101">
        <v>2500</v>
      </c>
      <c r="R9" s="102">
        <f>P9+Q9</f>
        <v>3648</v>
      </c>
      <c r="S9" s="103">
        <f>G9+J9+O9+R9</f>
        <v>30131.59</v>
      </c>
    </row>
    <row r="10" spans="1:19" ht="14.25" customHeight="1" x14ac:dyDescent="0.2">
      <c r="A10" s="104"/>
      <c r="B10" s="78"/>
      <c r="C10" s="79" t="s">
        <v>72</v>
      </c>
      <c r="D10" s="79" t="s">
        <v>32</v>
      </c>
      <c r="E10" s="79" t="s">
        <v>138</v>
      </c>
      <c r="F10" s="80">
        <v>4500</v>
      </c>
      <c r="G10" s="80">
        <v>181.62</v>
      </c>
      <c r="H10" s="80">
        <f t="shared" si="6"/>
        <v>4318.38</v>
      </c>
      <c r="I10" s="79">
        <v>2500</v>
      </c>
      <c r="J10" s="83">
        <v>6000</v>
      </c>
      <c r="K10" s="82">
        <v>2000</v>
      </c>
      <c r="L10" s="82"/>
      <c r="M10" s="104">
        <f t="shared" si="7"/>
        <v>2000</v>
      </c>
      <c r="N10" s="105">
        <f>33000-7500-5000</f>
        <v>20500</v>
      </c>
      <c r="O10" s="105">
        <f>N10+M10</f>
        <v>22500</v>
      </c>
      <c r="P10" s="106">
        <v>2000</v>
      </c>
      <c r="Q10" s="107"/>
      <c r="R10" s="108">
        <f t="shared" ref="R10:R17" si="8">P10+Q10</f>
        <v>2000</v>
      </c>
      <c r="S10" s="109">
        <f t="shared" ref="S10:S17" si="9">G10+J10+O10+R10</f>
        <v>30681.62</v>
      </c>
    </row>
    <row r="11" spans="1:19" ht="14.25" customHeight="1" x14ac:dyDescent="0.2">
      <c r="A11" s="104"/>
      <c r="B11" s="78"/>
      <c r="C11" s="79" t="s">
        <v>100</v>
      </c>
      <c r="D11" s="79" t="s">
        <v>110</v>
      </c>
      <c r="E11" s="79" t="s">
        <v>111</v>
      </c>
      <c r="F11" s="80">
        <v>0</v>
      </c>
      <c r="G11" s="80"/>
      <c r="H11" s="80"/>
      <c r="I11" s="79"/>
      <c r="J11" s="83"/>
      <c r="K11" s="82"/>
      <c r="L11" s="72"/>
      <c r="M11" s="73"/>
      <c r="N11" s="110">
        <f>15000+5000</f>
        <v>20000</v>
      </c>
      <c r="O11" s="105">
        <f>N11+M11</f>
        <v>20000</v>
      </c>
      <c r="P11" s="106"/>
      <c r="Q11" s="107">
        <f>3000-336.07+3.25+0.42</f>
        <v>2667.6</v>
      </c>
      <c r="R11" s="108">
        <f t="shared" si="8"/>
        <v>2667.6</v>
      </c>
      <c r="S11" s="109">
        <f t="shared" si="9"/>
        <v>22667.599999999999</v>
      </c>
    </row>
    <row r="12" spans="1:19" ht="14.25" customHeight="1" x14ac:dyDescent="0.2">
      <c r="A12" s="104"/>
      <c r="B12" s="78"/>
      <c r="C12" s="79" t="s">
        <v>73</v>
      </c>
      <c r="D12" s="79" t="s">
        <v>29</v>
      </c>
      <c r="E12" s="79" t="s">
        <v>139</v>
      </c>
      <c r="F12" s="80">
        <v>15000</v>
      </c>
      <c r="G12" s="80">
        <v>16374.99</v>
      </c>
      <c r="H12" s="80">
        <f t="shared" si="6"/>
        <v>-1374.9899999999998</v>
      </c>
      <c r="I12" s="79">
        <v>10000</v>
      </c>
      <c r="J12" s="83">
        <f>20000+1652.41-1300</f>
        <v>20352.41</v>
      </c>
      <c r="K12" s="79">
        <v>5000</v>
      </c>
      <c r="L12" s="111">
        <v>5304.19</v>
      </c>
      <c r="M12" s="112">
        <f>K12+L12</f>
        <v>10304.189999999999</v>
      </c>
      <c r="N12" s="113">
        <f>30000-M12-7500</f>
        <v>12195.810000000001</v>
      </c>
      <c r="O12" s="114">
        <f>N12+M12</f>
        <v>22500</v>
      </c>
      <c r="P12" s="106">
        <v>12000</v>
      </c>
      <c r="Q12" s="107"/>
      <c r="R12" s="108">
        <f t="shared" si="8"/>
        <v>12000</v>
      </c>
      <c r="S12" s="109">
        <f t="shared" si="9"/>
        <v>71227.399999999994</v>
      </c>
    </row>
    <row r="13" spans="1:19" ht="14.25" customHeight="1" x14ac:dyDescent="0.2">
      <c r="A13" s="104"/>
      <c r="B13" s="78"/>
      <c r="C13" s="79" t="s">
        <v>74</v>
      </c>
      <c r="D13" s="79" t="s">
        <v>141</v>
      </c>
      <c r="E13" s="79" t="s">
        <v>140</v>
      </c>
      <c r="F13" s="80">
        <v>7000</v>
      </c>
      <c r="G13" s="80">
        <v>871.76</v>
      </c>
      <c r="H13" s="80">
        <f t="shared" si="6"/>
        <v>6128.24</v>
      </c>
      <c r="I13" s="79">
        <v>2930</v>
      </c>
      <c r="J13" s="83">
        <v>9000</v>
      </c>
      <c r="K13" s="79">
        <v>0</v>
      </c>
      <c r="L13" s="82"/>
      <c r="M13" s="104">
        <f t="shared" ref="M13:M15" si="10">K13</f>
        <v>0</v>
      </c>
      <c r="N13" s="105">
        <v>2000</v>
      </c>
      <c r="O13" s="105">
        <f>M13+N13</f>
        <v>2000</v>
      </c>
      <c r="P13" s="106"/>
      <c r="Q13" s="107"/>
      <c r="R13" s="108">
        <f t="shared" si="8"/>
        <v>0</v>
      </c>
      <c r="S13" s="109">
        <f t="shared" si="9"/>
        <v>11871.76</v>
      </c>
    </row>
    <row r="14" spans="1:19" s="126" customFormat="1" ht="14.25" customHeight="1" x14ac:dyDescent="0.2">
      <c r="A14" s="115"/>
      <c r="B14" s="116"/>
      <c r="C14" s="117" t="s">
        <v>101</v>
      </c>
      <c r="D14" s="117" t="s">
        <v>114</v>
      </c>
      <c r="E14" s="117" t="s">
        <v>117</v>
      </c>
      <c r="F14" s="118">
        <v>0</v>
      </c>
      <c r="G14" s="118"/>
      <c r="H14" s="118"/>
      <c r="I14" s="117"/>
      <c r="J14" s="119"/>
      <c r="K14" s="117"/>
      <c r="L14" s="120"/>
      <c r="M14" s="115"/>
      <c r="N14" s="121">
        <v>4000</v>
      </c>
      <c r="O14" s="121">
        <f>M14+N14</f>
        <v>4000</v>
      </c>
      <c r="P14" s="122"/>
      <c r="Q14" s="123"/>
      <c r="R14" s="124"/>
      <c r="S14" s="125">
        <f t="shared" si="9"/>
        <v>4000</v>
      </c>
    </row>
    <row r="15" spans="1:19" ht="14.25" customHeight="1" x14ac:dyDescent="0.2">
      <c r="A15" s="104"/>
      <c r="B15" s="78"/>
      <c r="C15" s="79" t="s">
        <v>75</v>
      </c>
      <c r="D15" s="79" t="s">
        <v>29</v>
      </c>
      <c r="E15" s="79" t="s">
        <v>76</v>
      </c>
      <c r="F15" s="80">
        <v>7846</v>
      </c>
      <c r="G15" s="80">
        <v>0</v>
      </c>
      <c r="H15" s="80">
        <f t="shared" si="6"/>
        <v>7846</v>
      </c>
      <c r="I15" s="79">
        <v>2930</v>
      </c>
      <c r="J15" s="81">
        <v>0</v>
      </c>
      <c r="K15" s="79">
        <v>0</v>
      </c>
      <c r="L15" s="82"/>
      <c r="M15" s="104">
        <f t="shared" si="10"/>
        <v>0</v>
      </c>
      <c r="N15" s="105">
        <v>0</v>
      </c>
      <c r="O15" s="105"/>
      <c r="P15" s="106"/>
      <c r="Q15" s="107"/>
      <c r="R15" s="108">
        <f t="shared" si="8"/>
        <v>0</v>
      </c>
      <c r="S15" s="109">
        <f t="shared" si="9"/>
        <v>0</v>
      </c>
    </row>
    <row r="16" spans="1:19" ht="14.25" customHeight="1" x14ac:dyDescent="0.2">
      <c r="A16" s="104"/>
      <c r="B16" s="78"/>
      <c r="C16" s="79" t="s">
        <v>77</v>
      </c>
      <c r="D16" s="79"/>
      <c r="E16" s="79"/>
      <c r="F16" s="80">
        <v>10800</v>
      </c>
      <c r="G16" s="80">
        <v>9078.18</v>
      </c>
      <c r="H16" s="80">
        <f t="shared" si="6"/>
        <v>1721.8199999999997</v>
      </c>
      <c r="I16" s="80">
        <v>10800</v>
      </c>
      <c r="J16" s="83">
        <f>11000+103.94</f>
        <v>11103.94</v>
      </c>
      <c r="K16" s="79">
        <v>5400</v>
      </c>
      <c r="L16" s="127">
        <v>3771.74</v>
      </c>
      <c r="M16" s="128">
        <f t="shared" ref="M16:M17" si="11">K16+L16</f>
        <v>9171.74</v>
      </c>
      <c r="N16" s="129">
        <f>(J16*1.1)-J16+33000</f>
        <v>34110.394</v>
      </c>
      <c r="O16" s="129">
        <f>M16+N16</f>
        <v>43282.133999999998</v>
      </c>
      <c r="P16" s="106">
        <v>5400</v>
      </c>
      <c r="Q16" s="107">
        <v>6845</v>
      </c>
      <c r="R16" s="108">
        <f t="shared" si="8"/>
        <v>12245</v>
      </c>
      <c r="S16" s="109">
        <f t="shared" si="9"/>
        <v>75709.254000000001</v>
      </c>
    </row>
    <row r="17" spans="1:30" ht="14.25" customHeight="1" x14ac:dyDescent="0.2">
      <c r="A17" s="104"/>
      <c r="B17" s="78"/>
      <c r="C17" s="79" t="s">
        <v>78</v>
      </c>
      <c r="D17" s="79"/>
      <c r="E17" s="79"/>
      <c r="F17" s="80">
        <v>1620</v>
      </c>
      <c r="G17" s="80">
        <f>G16*0.15</f>
        <v>1361.7270000000001</v>
      </c>
      <c r="H17" s="80">
        <f t="shared" si="6"/>
        <v>258.27299999999991</v>
      </c>
      <c r="I17" s="80">
        <v>1620</v>
      </c>
      <c r="J17" s="83">
        <f t="shared" ref="J17:L17" si="12">J16*0.15</f>
        <v>1665.5910000000001</v>
      </c>
      <c r="K17" s="79">
        <f t="shared" si="12"/>
        <v>810</v>
      </c>
      <c r="L17" s="82">
        <f t="shared" si="12"/>
        <v>565.76099999999997</v>
      </c>
      <c r="M17" s="104">
        <f t="shared" si="11"/>
        <v>1375.761</v>
      </c>
      <c r="N17" s="129">
        <f>N16*0.15</f>
        <v>5116.5590999999995</v>
      </c>
      <c r="O17" s="105">
        <f>O16*0.15</f>
        <v>6492.3200999999999</v>
      </c>
      <c r="P17" s="106">
        <v>810</v>
      </c>
      <c r="Q17" s="107">
        <f>Q16*0.15</f>
        <v>1026.75</v>
      </c>
      <c r="R17" s="108">
        <f t="shared" si="8"/>
        <v>1836.75</v>
      </c>
      <c r="S17" s="75">
        <f t="shared" si="9"/>
        <v>11356.3881</v>
      </c>
    </row>
    <row r="18" spans="1:30" ht="14.25" customHeight="1" thickBot="1" x14ac:dyDescent="0.25">
      <c r="A18" s="130"/>
      <c r="B18" s="131"/>
      <c r="C18" s="131"/>
      <c r="D18" s="131"/>
      <c r="E18" s="131"/>
      <c r="F18" s="132"/>
      <c r="G18" s="132"/>
      <c r="H18" s="132"/>
      <c r="I18" s="131"/>
      <c r="J18" s="131"/>
      <c r="K18" s="131"/>
      <c r="L18" s="133"/>
      <c r="M18" s="134"/>
      <c r="N18" s="135"/>
      <c r="O18" s="135"/>
      <c r="P18" s="133"/>
      <c r="Q18" s="136"/>
      <c r="R18" s="39"/>
      <c r="S18" s="137">
        <f>SUM(S9:S17)</f>
        <v>257645.6121</v>
      </c>
    </row>
    <row r="19" spans="1:30" ht="17.25" customHeight="1" x14ac:dyDescent="0.2">
      <c r="A19" s="66">
        <v>3</v>
      </c>
      <c r="B19" s="67" t="s">
        <v>44</v>
      </c>
      <c r="C19" s="68" t="s">
        <v>79</v>
      </c>
      <c r="D19" s="68" t="s">
        <v>45</v>
      </c>
      <c r="E19" s="138" t="s">
        <v>80</v>
      </c>
      <c r="F19" s="69">
        <v>5000</v>
      </c>
      <c r="G19" s="74">
        <v>1217.46</v>
      </c>
      <c r="H19" s="70">
        <f t="shared" ref="H19:H26" si="13">F19-G19</f>
        <v>3782.54</v>
      </c>
      <c r="I19" s="69">
        <v>5000</v>
      </c>
      <c r="J19" s="71">
        <v>4500</v>
      </c>
      <c r="K19" s="68">
        <v>5645</v>
      </c>
      <c r="L19" s="72"/>
      <c r="M19" s="73">
        <f t="shared" ref="M19:M24" si="14">K19</f>
        <v>5645</v>
      </c>
      <c r="N19" s="139"/>
      <c r="O19" s="139">
        <f>M19+N19</f>
        <v>5645</v>
      </c>
      <c r="P19" s="139">
        <v>2790</v>
      </c>
      <c r="Q19" s="72"/>
      <c r="R19" s="72">
        <f>P19+Q19</f>
        <v>2790</v>
      </c>
      <c r="S19" s="75">
        <f>G19+J19+O19+R19</f>
        <v>14152.46</v>
      </c>
    </row>
    <row r="20" spans="1:30" ht="17.25" customHeight="1" x14ac:dyDescent="0.2">
      <c r="A20" s="66"/>
      <c r="B20" s="76"/>
      <c r="C20" s="74" t="s">
        <v>104</v>
      </c>
      <c r="D20" s="74" t="s">
        <v>124</v>
      </c>
      <c r="E20" s="140" t="s">
        <v>126</v>
      </c>
      <c r="F20" s="70">
        <v>0</v>
      </c>
      <c r="G20" s="74"/>
      <c r="H20" s="70"/>
      <c r="I20" s="70"/>
      <c r="J20" s="71"/>
      <c r="K20" s="74"/>
      <c r="L20" s="72"/>
      <c r="M20" s="141"/>
      <c r="N20" s="142">
        <v>800</v>
      </c>
      <c r="O20" s="142">
        <f>M20+N20</f>
        <v>800</v>
      </c>
      <c r="P20" s="142"/>
      <c r="Q20" s="143"/>
      <c r="R20" s="72"/>
      <c r="S20" s="75">
        <f>G20+J20+O20+R20</f>
        <v>800</v>
      </c>
    </row>
    <row r="21" spans="1:30" ht="14.25" customHeight="1" x14ac:dyDescent="0.2">
      <c r="A21" s="77"/>
      <c r="B21" s="78"/>
      <c r="C21" s="79" t="s">
        <v>81</v>
      </c>
      <c r="D21" s="79" t="s">
        <v>49</v>
      </c>
      <c r="E21" s="79" t="s">
        <v>142</v>
      </c>
      <c r="F21" s="80">
        <v>4000</v>
      </c>
      <c r="G21" s="79">
        <v>3772.2</v>
      </c>
      <c r="H21" s="80">
        <f t="shared" si="13"/>
        <v>227.80000000000018</v>
      </c>
      <c r="I21" s="80">
        <v>4000</v>
      </c>
      <c r="J21" s="83">
        <v>4400</v>
      </c>
      <c r="K21" s="79">
        <v>2500</v>
      </c>
      <c r="L21" s="82"/>
      <c r="M21" s="141">
        <f t="shared" si="14"/>
        <v>2500</v>
      </c>
      <c r="N21" s="144">
        <f>8850-M21-2400-1000-800</f>
        <v>2150</v>
      </c>
      <c r="O21" s="142">
        <f t="shared" ref="O21:O25" si="15">M21+N21</f>
        <v>4650</v>
      </c>
      <c r="P21" s="142">
        <v>500</v>
      </c>
      <c r="Q21" s="143"/>
      <c r="R21" s="72">
        <f t="shared" ref="R21:R26" si="16">P21+Q21</f>
        <v>500</v>
      </c>
      <c r="S21" s="75">
        <f t="shared" ref="S21:S26" si="17">G21+J21+O21+R21</f>
        <v>13322.2</v>
      </c>
    </row>
    <row r="22" spans="1:30" ht="14.25" customHeight="1" x14ac:dyDescent="0.2">
      <c r="A22" s="77"/>
      <c r="B22" s="78"/>
      <c r="C22" s="79" t="s">
        <v>102</v>
      </c>
      <c r="D22" s="79" t="s">
        <v>125</v>
      </c>
      <c r="E22" s="79" t="s">
        <v>143</v>
      </c>
      <c r="F22" s="80">
        <v>0</v>
      </c>
      <c r="G22" s="79"/>
      <c r="H22" s="80"/>
      <c r="I22" s="80"/>
      <c r="J22" s="83"/>
      <c r="K22" s="79"/>
      <c r="L22" s="82"/>
      <c r="M22" s="141"/>
      <c r="N22" s="144">
        <v>2400</v>
      </c>
      <c r="O22" s="142">
        <f t="shared" si="15"/>
        <v>2400</v>
      </c>
      <c r="P22" s="142"/>
      <c r="Q22" s="143"/>
      <c r="R22" s="72"/>
      <c r="S22" s="75">
        <f t="shared" si="17"/>
        <v>2400</v>
      </c>
    </row>
    <row r="23" spans="1:30" ht="14.25" customHeight="1" x14ac:dyDescent="0.2">
      <c r="A23" s="77"/>
      <c r="B23" s="78"/>
      <c r="C23" s="79" t="s">
        <v>103</v>
      </c>
      <c r="D23" s="79"/>
      <c r="E23" s="79" t="s">
        <v>133</v>
      </c>
      <c r="F23" s="80">
        <v>0</v>
      </c>
      <c r="G23" s="79"/>
      <c r="H23" s="80"/>
      <c r="I23" s="80"/>
      <c r="J23" s="83"/>
      <c r="K23" s="79"/>
      <c r="L23" s="82"/>
      <c r="M23" s="141"/>
      <c r="N23" s="144">
        <v>2000</v>
      </c>
      <c r="O23" s="142">
        <f t="shared" si="15"/>
        <v>2000</v>
      </c>
      <c r="P23" s="142"/>
      <c r="Q23" s="143"/>
      <c r="R23" s="72"/>
      <c r="S23" s="75">
        <f t="shared" si="17"/>
        <v>2000</v>
      </c>
    </row>
    <row r="24" spans="1:30" ht="14.25" customHeight="1" x14ac:dyDescent="0.2">
      <c r="A24" s="77"/>
      <c r="B24" s="78"/>
      <c r="C24" s="79" t="s">
        <v>82</v>
      </c>
      <c r="D24" s="79" t="s">
        <v>45</v>
      </c>
      <c r="E24" s="79" t="s">
        <v>51</v>
      </c>
      <c r="F24" s="80">
        <v>6000</v>
      </c>
      <c r="G24" s="79">
        <v>1274.67</v>
      </c>
      <c r="H24" s="80">
        <f t="shared" si="13"/>
        <v>4725.33</v>
      </c>
      <c r="I24" s="80">
        <v>6000</v>
      </c>
      <c r="J24" s="83">
        <v>5400</v>
      </c>
      <c r="K24" s="79">
        <v>5645</v>
      </c>
      <c r="L24" s="82"/>
      <c r="M24" s="73">
        <f t="shared" si="14"/>
        <v>5645</v>
      </c>
      <c r="N24" s="145">
        <f>7800-M24-1000</f>
        <v>1155</v>
      </c>
      <c r="O24" s="146">
        <f>M24+N24</f>
        <v>6800</v>
      </c>
      <c r="P24" s="110">
        <v>500</v>
      </c>
      <c r="Q24" s="72"/>
      <c r="R24" s="72">
        <f t="shared" si="16"/>
        <v>500</v>
      </c>
      <c r="S24" s="75">
        <f t="shared" si="17"/>
        <v>13974.67</v>
      </c>
    </row>
    <row r="25" spans="1:30" ht="14.25" customHeight="1" x14ac:dyDescent="0.2">
      <c r="A25" s="77"/>
      <c r="B25" s="78"/>
      <c r="C25" s="79" t="s">
        <v>83</v>
      </c>
      <c r="D25" s="79"/>
      <c r="E25" s="79"/>
      <c r="F25" s="80">
        <v>10800</v>
      </c>
      <c r="G25" s="80">
        <v>12844.8</v>
      </c>
      <c r="H25" s="80">
        <f t="shared" si="13"/>
        <v>-2044.7999999999993</v>
      </c>
      <c r="I25" s="80">
        <v>10800</v>
      </c>
      <c r="J25" s="83">
        <v>12844.8</v>
      </c>
      <c r="K25" s="79">
        <v>5400</v>
      </c>
      <c r="L25" s="127">
        <v>6087.13</v>
      </c>
      <c r="M25" s="112">
        <f t="shared" ref="M25:M26" si="18">K25+L25</f>
        <v>11487.130000000001</v>
      </c>
      <c r="N25" s="70">
        <f>20556-M25</f>
        <v>9068.869999999999</v>
      </c>
      <c r="O25" s="74">
        <f t="shared" si="15"/>
        <v>20556</v>
      </c>
      <c r="P25" s="79">
        <v>5400</v>
      </c>
      <c r="Q25" s="72"/>
      <c r="R25" s="72">
        <f t="shared" si="16"/>
        <v>5400</v>
      </c>
      <c r="S25" s="75">
        <f t="shared" si="17"/>
        <v>51645.599999999999</v>
      </c>
    </row>
    <row r="26" spans="1:30" ht="14.25" customHeight="1" x14ac:dyDescent="0.2">
      <c r="A26" s="77"/>
      <c r="B26" s="78"/>
      <c r="C26" s="79" t="s">
        <v>84</v>
      </c>
      <c r="D26" s="79"/>
      <c r="E26" s="79"/>
      <c r="F26" s="80">
        <v>1620</v>
      </c>
      <c r="G26" s="79">
        <f>G25*0.15</f>
        <v>1926.7199999999998</v>
      </c>
      <c r="H26" s="80">
        <f t="shared" si="13"/>
        <v>-306.7199999999998</v>
      </c>
      <c r="I26" s="80">
        <v>1620</v>
      </c>
      <c r="J26" s="83">
        <f t="shared" ref="J26:L26" si="19">J25*0.15</f>
        <v>1926.7199999999998</v>
      </c>
      <c r="K26" s="79">
        <f t="shared" si="19"/>
        <v>810</v>
      </c>
      <c r="L26" s="127">
        <f t="shared" si="19"/>
        <v>913.06949999999995</v>
      </c>
      <c r="M26" s="112">
        <f t="shared" si="18"/>
        <v>1723.0695000000001</v>
      </c>
      <c r="N26" s="70">
        <f>N25*0.15</f>
        <v>1360.3304999999998</v>
      </c>
      <c r="O26" s="70">
        <f>O25*0.15</f>
        <v>3083.4</v>
      </c>
      <c r="P26" s="79">
        <f>P25*0.15</f>
        <v>810</v>
      </c>
      <c r="Q26" s="79"/>
      <c r="R26" s="72">
        <f t="shared" si="16"/>
        <v>810</v>
      </c>
      <c r="S26" s="75">
        <f t="shared" si="17"/>
        <v>7746.84</v>
      </c>
    </row>
    <row r="27" spans="1:30" ht="14.25" customHeight="1" x14ac:dyDescent="0.2">
      <c r="A27" s="147"/>
      <c r="B27" s="148"/>
      <c r="C27" s="149"/>
      <c r="D27" s="149"/>
      <c r="E27" s="149"/>
      <c r="F27" s="150"/>
      <c r="G27" s="149"/>
      <c r="H27" s="150"/>
      <c r="I27" s="150"/>
      <c r="J27" s="149"/>
      <c r="K27" s="149"/>
      <c r="L27" s="151"/>
      <c r="M27" s="152"/>
      <c r="N27" s="149"/>
      <c r="O27" s="149"/>
      <c r="P27" s="149"/>
      <c r="Q27" s="151"/>
      <c r="R27" s="151"/>
      <c r="S27" s="153">
        <f>SUM(S19:S26)</f>
        <v>106041.76999999999</v>
      </c>
    </row>
    <row r="28" spans="1:30" ht="14.25" customHeight="1" x14ac:dyDescent="0.2">
      <c r="A28" s="154" t="s">
        <v>85</v>
      </c>
      <c r="B28" s="155"/>
      <c r="C28" s="155"/>
      <c r="D28" s="155"/>
      <c r="E28" s="155"/>
      <c r="F28" s="156">
        <f>F3+F5+F6+F7+F9+F10+F12+F13+F15+F16+F17+F19+F21+F24+F25+F26</f>
        <v>143884.5</v>
      </c>
      <c r="G28" s="157">
        <f>SUM(G3:G27)</f>
        <v>102272.00799999999</v>
      </c>
      <c r="H28" s="157">
        <f>SUM(H3:H27)</f>
        <v>41612.492000000013</v>
      </c>
      <c r="I28" s="156">
        <f>I3+I5+I6+I7+I9+I10+I12+I13+I15+I16+I17+I19+I21+I24+I25+I26</f>
        <v>110200.5</v>
      </c>
      <c r="J28" s="157">
        <f>SUM(J3:J27)</f>
        <v>151812.992</v>
      </c>
      <c r="K28" s="155">
        <f>K3+K5+K6+K7+K9+K10+K12+K16+K17+K19+K21+K24+K25+K26</f>
        <v>64690</v>
      </c>
      <c r="L28" s="158">
        <f>L3+L5+L6+L7+L9+L10+L12+L16+L17+L19+L21+L24+L25+L26</f>
        <v>16641.890500000001</v>
      </c>
      <c r="M28" s="159">
        <f>M3+M5+M6+M7+M9+M10+M12+M16+M17+M19+M21+M24+M25+M26</f>
        <v>81331.890499999994</v>
      </c>
      <c r="N28" s="157">
        <f>N3+N4+N5+N6+N7+N8+N9+N10+N11+N12+N13+N14+N15+N16+N17+N18+N19+N20+N21+N22+N23+N24+N25+N26+N27</f>
        <v>179938.45670000001</v>
      </c>
      <c r="O28" s="157">
        <f>O3+O4+O5+O6+O7+O8+O9+O10+O11+O12+O13+O14+O15+O16+O17+O18+O19+O20+O21+O22+O23+O24+O25+O26+O27</f>
        <v>261270.34720000002</v>
      </c>
      <c r="P28" s="157">
        <f>P3+P4+P5+P6+P7+P8+P9+P10+P11+P12+P13+P14+P15+P16+P17+P18+P19+P20+P21+P22+P23+P24+P25+P26+P27</f>
        <v>56358</v>
      </c>
      <c r="Q28" s="157">
        <f>Q3+Q4+Q5+Q6+Q7+Q8+Q9+Q10+Q11+Q12+Q13+Q14+Q15+Q16+Q17+Q18+Q19+Q20+Q21+Q22+Q23+Q24+Q25+Q26+Q27</f>
        <v>15914.35</v>
      </c>
      <c r="R28" s="157">
        <f>R3+R4+R5+R6+R7+R8+R9+R10+R11+R12+R13+R14+R15+R16+R17+R18+R19+R20+R21+R22+R23+R24+R25+R26+R27</f>
        <v>72272.350000000006</v>
      </c>
      <c r="S28" s="160">
        <f>G28+J28+O28+R28</f>
        <v>587627.69720000005</v>
      </c>
      <c r="T28" s="161"/>
      <c r="U28" s="162"/>
      <c r="V28" s="161"/>
      <c r="W28" s="161"/>
      <c r="X28" s="161"/>
      <c r="Y28" s="161"/>
      <c r="Z28" s="161"/>
      <c r="AA28" s="161"/>
      <c r="AB28" s="161"/>
      <c r="AC28" s="161"/>
      <c r="AD28" s="161"/>
    </row>
    <row r="29" spans="1:30" ht="14.25" customHeight="1" x14ac:dyDescent="0.2">
      <c r="E29" s="163" t="s">
        <v>86</v>
      </c>
      <c r="F29" s="164">
        <f t="shared" ref="F29:M29" si="20">F3+F5+F9+F10+F12+F13+F15+F19+F21+F24</f>
        <v>86534</v>
      </c>
      <c r="G29" s="164">
        <f t="shared" si="20"/>
        <v>49731.59</v>
      </c>
      <c r="H29" s="164">
        <f t="shared" si="20"/>
        <v>36802.410000000003</v>
      </c>
      <c r="I29" s="164">
        <f t="shared" si="20"/>
        <v>52850</v>
      </c>
      <c r="J29" s="164">
        <f t="shared" si="20"/>
        <v>89652.41</v>
      </c>
      <c r="K29" s="164">
        <f t="shared" si="20"/>
        <v>32179.5</v>
      </c>
      <c r="L29" s="165">
        <f t="shared" si="20"/>
        <v>5304.19</v>
      </c>
      <c r="M29" s="166">
        <f t="shared" si="20"/>
        <v>37483.69</v>
      </c>
      <c r="N29" s="164">
        <f t="shared" ref="N29:S29" si="21">N3+N5+N9+N10+N12+N13+N15+N19+N21+N24+N4+N11+N14+N20+N22+N23</f>
        <v>126820.35</v>
      </c>
      <c r="O29" s="164">
        <f t="shared" si="21"/>
        <v>164304.04</v>
      </c>
      <c r="P29" s="164">
        <f t="shared" si="21"/>
        <v>27682.75</v>
      </c>
      <c r="Q29" s="164">
        <f t="shared" si="21"/>
        <v>5167.6000000000004</v>
      </c>
      <c r="R29" s="164">
        <f t="shared" si="21"/>
        <v>32850.35</v>
      </c>
      <c r="S29" s="164">
        <f t="shared" si="21"/>
        <v>336538.38999999996</v>
      </c>
      <c r="U29" s="167"/>
      <c r="V29" s="168"/>
    </row>
    <row r="30" spans="1:30" ht="14.25" customHeight="1" x14ac:dyDescent="0.2">
      <c r="E30" s="77" t="s">
        <v>87</v>
      </c>
      <c r="F30" s="80">
        <f t="shared" ref="F30:R30" si="22">F6+F16+F25</f>
        <v>49870</v>
      </c>
      <c r="G30" s="80">
        <f t="shared" si="22"/>
        <v>45687.320000000007</v>
      </c>
      <c r="H30" s="80">
        <f t="shared" si="22"/>
        <v>4182.68</v>
      </c>
      <c r="I30" s="80">
        <f t="shared" si="22"/>
        <v>49870</v>
      </c>
      <c r="J30" s="80">
        <f t="shared" si="22"/>
        <v>54052.679999999993</v>
      </c>
      <c r="K30" s="80">
        <f t="shared" si="22"/>
        <v>28270</v>
      </c>
      <c r="L30" s="127">
        <f t="shared" si="22"/>
        <v>9858.869999999999</v>
      </c>
      <c r="M30" s="128">
        <f t="shared" ref="M30:O31" si="23">M6+M16+M25</f>
        <v>38128.869999999995</v>
      </c>
      <c r="N30" s="80">
        <f t="shared" si="23"/>
        <v>46189.657999999996</v>
      </c>
      <c r="O30" s="80">
        <f t="shared" si="23"/>
        <v>84318.528000000006</v>
      </c>
      <c r="P30" s="80">
        <f t="shared" si="22"/>
        <v>24935</v>
      </c>
      <c r="Q30" s="80">
        <f t="shared" si="22"/>
        <v>9345</v>
      </c>
      <c r="R30" s="127">
        <f t="shared" si="22"/>
        <v>34280</v>
      </c>
      <c r="S30" s="169">
        <f>S6+S16+S25</f>
        <v>218338.52800000002</v>
      </c>
      <c r="U30" s="170"/>
    </row>
    <row r="31" spans="1:30" ht="14.25" customHeight="1" x14ac:dyDescent="0.2">
      <c r="E31" s="147" t="s">
        <v>88</v>
      </c>
      <c r="F31" s="150">
        <f t="shared" ref="F31:S31" si="24">F7+F17+F26</f>
        <v>7480.5</v>
      </c>
      <c r="G31" s="150">
        <f t="shared" si="24"/>
        <v>6853.098</v>
      </c>
      <c r="H31" s="150">
        <f t="shared" si="24"/>
        <v>627.40200000000027</v>
      </c>
      <c r="I31" s="150">
        <f t="shared" si="24"/>
        <v>7480.5</v>
      </c>
      <c r="J31" s="150">
        <f t="shared" si="24"/>
        <v>8107.902</v>
      </c>
      <c r="K31" s="150">
        <f t="shared" si="24"/>
        <v>4240.5</v>
      </c>
      <c r="L31" s="171">
        <f t="shared" si="24"/>
        <v>1478.8305</v>
      </c>
      <c r="M31" s="172">
        <f t="shared" si="23"/>
        <v>5719.3305</v>
      </c>
      <c r="N31" s="132">
        <f t="shared" si="23"/>
        <v>6928.4486999999999</v>
      </c>
      <c r="O31" s="132">
        <f t="shared" si="23"/>
        <v>12647.779199999999</v>
      </c>
      <c r="P31" s="132">
        <f t="shared" si="24"/>
        <v>3740.25</v>
      </c>
      <c r="Q31" s="132">
        <f t="shared" si="24"/>
        <v>1401.75</v>
      </c>
      <c r="R31" s="173">
        <f t="shared" si="24"/>
        <v>5142</v>
      </c>
      <c r="S31" s="174">
        <f t="shared" si="24"/>
        <v>32750.779200000001</v>
      </c>
    </row>
    <row r="32" spans="1:30" ht="14.25" customHeight="1" x14ac:dyDescent="0.2">
      <c r="B32" s="161"/>
      <c r="N32" s="175"/>
      <c r="O32" s="175"/>
      <c r="Q32" s="175"/>
      <c r="R32" s="175"/>
      <c r="S32" s="176"/>
      <c r="U32" s="170"/>
    </row>
    <row r="33" spans="2:21" ht="14.25" customHeight="1" x14ac:dyDescent="0.2">
      <c r="B33" s="16"/>
      <c r="C33" s="16"/>
      <c r="D33" s="177"/>
      <c r="E33" s="178"/>
      <c r="G33" s="179"/>
      <c r="H33" s="18"/>
      <c r="I33" s="18"/>
      <c r="J33" s="18"/>
      <c r="L33" s="18"/>
      <c r="M33" s="18"/>
      <c r="N33" s="176"/>
      <c r="O33" s="176"/>
      <c r="Q33" s="175"/>
      <c r="R33" s="175"/>
      <c r="S33" s="176"/>
    </row>
    <row r="34" spans="2:21" ht="14.25" customHeight="1" x14ac:dyDescent="0.2">
      <c r="B34" s="16"/>
      <c r="C34" s="16"/>
      <c r="D34" s="180"/>
      <c r="E34" s="181"/>
      <c r="H34" s="18"/>
      <c r="J34" s="18"/>
      <c r="L34" s="18"/>
      <c r="M34" s="18"/>
      <c r="N34" s="182"/>
      <c r="O34" s="182"/>
      <c r="P34" s="183"/>
      <c r="Q34" s="184"/>
      <c r="S34" s="176"/>
    </row>
    <row r="35" spans="2:21" ht="14.25" customHeight="1" x14ac:dyDescent="0.2">
      <c r="B35" s="16"/>
      <c r="C35" s="16"/>
      <c r="D35" s="177"/>
      <c r="E35" s="181"/>
      <c r="H35" s="18"/>
      <c r="J35" s="18"/>
      <c r="L35" s="18"/>
      <c r="M35" s="18"/>
      <c r="N35" s="18"/>
      <c r="O35" s="18"/>
      <c r="P35" s="170"/>
      <c r="Q35" s="185"/>
      <c r="S35" s="176"/>
      <c r="U35" s="170"/>
    </row>
    <row r="36" spans="2:21" ht="14.25" customHeight="1" x14ac:dyDescent="0.2">
      <c r="B36" s="16"/>
      <c r="C36" s="16"/>
      <c r="D36" s="177"/>
      <c r="E36" s="181"/>
      <c r="J36" s="55"/>
      <c r="K36" s="18"/>
      <c r="L36" s="186"/>
      <c r="M36" s="18"/>
      <c r="N36" s="182"/>
      <c r="O36" s="187"/>
      <c r="P36" s="18"/>
      <c r="Q36" s="176"/>
      <c r="R36" s="18"/>
    </row>
    <row r="37" spans="2:21" ht="14.25" customHeight="1" x14ac:dyDescent="0.2">
      <c r="J37" s="55"/>
      <c r="L37" s="18"/>
      <c r="Q37" s="185"/>
      <c r="U37" s="170"/>
    </row>
    <row r="38" spans="2:21" ht="14.25" customHeight="1" x14ac:dyDescent="0.2">
      <c r="L38" s="18"/>
      <c r="N38" s="188"/>
      <c r="O38" s="183"/>
      <c r="Q38" s="170"/>
    </row>
    <row r="39" spans="2:21" ht="14.25" customHeight="1" x14ac:dyDescent="0.2">
      <c r="K39" s="18"/>
      <c r="L39" s="18"/>
      <c r="M39" s="18"/>
      <c r="N39" s="189"/>
      <c r="O39" s="18"/>
    </row>
    <row r="40" spans="2:21" ht="14.25" customHeight="1" x14ac:dyDescent="0.15">
      <c r="N40" s="168"/>
      <c r="O40" s="170"/>
      <c r="P40" s="168"/>
    </row>
    <row r="41" spans="2:21" ht="14.25" customHeight="1" x14ac:dyDescent="0.15"/>
    <row r="42" spans="2:21" ht="14.25" customHeight="1" x14ac:dyDescent="0.15">
      <c r="O42" s="190"/>
      <c r="P42" s="175"/>
    </row>
    <row r="43" spans="2:21" ht="14.25" customHeight="1" x14ac:dyDescent="0.15">
      <c r="O43" s="190"/>
    </row>
    <row r="44" spans="2:21" ht="14.25" customHeight="1" x14ac:dyDescent="0.15"/>
    <row r="45" spans="2:21" ht="14.25" customHeight="1" x14ac:dyDescent="0.15"/>
    <row r="46" spans="2:21" ht="14.25" customHeight="1" x14ac:dyDescent="0.15">
      <c r="O46" s="170"/>
    </row>
    <row r="47" spans="2:21" ht="14.25" customHeight="1" x14ac:dyDescent="0.15"/>
    <row r="48" spans="2:21"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row r="1001" ht="14.25" customHeight="1" x14ac:dyDescent="0.15"/>
    <row r="1002" ht="14.25" customHeight="1" x14ac:dyDescent="0.15"/>
    <row r="1003" ht="14.25" customHeight="1" x14ac:dyDescent="0.15"/>
    <row r="1004" ht="14.25" customHeight="1" x14ac:dyDescent="0.15"/>
    <row r="1005" ht="14.25" customHeight="1" x14ac:dyDescent="0.15"/>
    <row r="1006" ht="14.25" customHeight="1" x14ac:dyDescent="0.15"/>
  </sheetData>
  <pageMargins left="0.7" right="0.7" top="0.75" bottom="0.75"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2022 detailne eelarve</vt:lpstr>
      <vt:lpstr>2020-2023 tegevuskava,eelarve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Pille Ruul</dc:creator>
  <cp:lastModifiedBy>Maria Kallaste</cp:lastModifiedBy>
  <dcterms:created xsi:type="dcterms:W3CDTF">2019-07-16T08:50:18Z</dcterms:created>
  <dcterms:modified xsi:type="dcterms:W3CDTF">2022-05-12T10:58:11Z</dcterms:modified>
</cp:coreProperties>
</file>